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175" yWindow="-28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ORÇAMENTO!$A$10:$G$55</definedName>
    <definedName name="_xlnm.Print_Area" localSheetId="2">BDI!$A$1:$E$46</definedName>
    <definedName name="_xlnm.Print_Area" localSheetId="1">CRONOGRAMA!$A$1:$V$49</definedName>
    <definedName name="_xlnm.Print_Area" localSheetId="0">ORÇAMENTO!$A$1:$G$63</definedName>
    <definedName name="BDI.TipoObra" hidden="1">[2]BDI!$A$138:$A$146</definedName>
    <definedName name="Import.CR">[1]Dados!$G$8</definedName>
    <definedName name="Import.Município">[1]Dados!$G$7</definedName>
    <definedName name="Import.Proponente">[1]Dados!$G$6</definedName>
  </definedNames>
  <calcPr calcId="145621"/>
</workbook>
</file>

<file path=xl/calcChain.xml><?xml version="1.0" encoding="utf-8"?>
<calcChain xmlns="http://schemas.openxmlformats.org/spreadsheetml/2006/main">
  <c r="D44" i="2" l="1"/>
  <c r="C45" i="2"/>
  <c r="C44" i="2" s="1"/>
  <c r="C20" i="2"/>
  <c r="C19" i="2"/>
  <c r="C18" i="2"/>
  <c r="C17" i="2"/>
  <c r="A20" i="2"/>
  <c r="A19" i="2"/>
  <c r="A18" i="2"/>
  <c r="A17" i="2"/>
  <c r="B20" i="2"/>
  <c r="B19" i="2"/>
  <c r="B18" i="2"/>
  <c r="H14" i="1"/>
  <c r="H12" i="1"/>
  <c r="H23" i="1"/>
  <c r="B17" i="2" l="1"/>
  <c r="R17" i="2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R38" i="2" s="1"/>
  <c r="T38" i="2" s="1"/>
  <c r="V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I13" i="1"/>
  <c r="I14" i="1"/>
  <c r="I15" i="1"/>
  <c r="F15" i="1" s="1"/>
  <c r="G15" i="1" s="1"/>
  <c r="I16" i="1"/>
  <c r="F16" i="1" s="1"/>
  <c r="G16" i="1" s="1"/>
  <c r="I17" i="1"/>
  <c r="I18" i="1"/>
  <c r="F18" i="1" s="1"/>
  <c r="G18" i="1" s="1"/>
  <c r="I19" i="1"/>
  <c r="F19" i="1" s="1"/>
  <c r="G19" i="1" s="1"/>
  <c r="I20" i="1"/>
  <c r="F20" i="1" s="1"/>
  <c r="G20" i="1" s="1"/>
  <c r="I21" i="1"/>
  <c r="I22" i="1"/>
  <c r="I23" i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I36" i="1"/>
  <c r="F36" i="1" s="1"/>
  <c r="G36" i="1" s="1"/>
  <c r="I37" i="1"/>
  <c r="F37" i="1" s="1"/>
  <c r="G37" i="1" s="1"/>
  <c r="I38" i="1"/>
  <c r="F38" i="1" s="1"/>
  <c r="G38" i="1" s="1"/>
  <c r="I39" i="1"/>
  <c r="F39" i="1" s="1"/>
  <c r="G39" i="1" s="1"/>
  <c r="I40" i="1"/>
  <c r="F40" i="1" s="1"/>
  <c r="G40" i="1" s="1"/>
  <c r="I41" i="1"/>
  <c r="I42" i="1"/>
  <c r="F42" i="1" s="1"/>
  <c r="G42" i="1" s="1"/>
  <c r="I43" i="1"/>
  <c r="F43" i="1" s="1"/>
  <c r="G43" i="1" s="1"/>
  <c r="I44" i="1"/>
  <c r="I45" i="1"/>
  <c r="F45" i="1" s="1"/>
  <c r="G45" i="1" s="1"/>
  <c r="I46" i="1"/>
  <c r="I47" i="1"/>
  <c r="F47" i="1" s="1"/>
  <c r="G47" i="1" s="1"/>
  <c r="I48" i="1"/>
  <c r="F48" i="1" s="1"/>
  <c r="G48" i="1" s="1"/>
  <c r="I49" i="1"/>
  <c r="F49" i="1" s="1"/>
  <c r="G49" i="1" s="1"/>
  <c r="I50" i="1"/>
  <c r="F50" i="1" s="1"/>
  <c r="G50" i="1" s="1"/>
  <c r="I51" i="1"/>
  <c r="F51" i="1" s="1"/>
  <c r="G51" i="1" s="1"/>
  <c r="I52" i="1"/>
  <c r="F52" i="1" s="1"/>
  <c r="G52" i="1" s="1"/>
  <c r="I53" i="1"/>
  <c r="F53" i="1" s="1"/>
  <c r="G53" i="1" s="1"/>
  <c r="I54" i="1"/>
  <c r="F54" i="1" s="1"/>
  <c r="G54" i="1" s="1"/>
  <c r="I55" i="1"/>
  <c r="F55" i="1" s="1"/>
  <c r="G55" i="1" s="1"/>
  <c r="F44" i="1"/>
  <c r="G44" i="1" s="1"/>
  <c r="F46" i="1"/>
  <c r="G46" i="1" s="1"/>
  <c r="F17" i="1"/>
  <c r="G17" i="1" s="1"/>
  <c r="F21" i="1"/>
  <c r="G21" i="1" s="1"/>
  <c r="F22" i="1"/>
  <c r="G22" i="1" s="1"/>
  <c r="F41" i="1"/>
  <c r="G41" i="1" s="1"/>
  <c r="R19" i="2" l="1"/>
  <c r="T19" i="2" s="1"/>
  <c r="V19" i="2" s="1"/>
  <c r="Y19" i="2"/>
  <c r="Y33" i="2"/>
  <c r="Y25" i="2"/>
  <c r="Y40" i="2"/>
  <c r="Y32" i="2"/>
  <c r="Y24" i="2"/>
  <c r="Y39" i="2"/>
  <c r="Y31" i="2"/>
  <c r="Y23" i="2"/>
  <c r="Y38" i="2"/>
  <c r="Y30" i="2"/>
  <c r="Y22" i="2"/>
  <c r="Y37" i="2"/>
  <c r="Y29" i="2"/>
  <c r="Y21" i="2"/>
  <c r="Y36" i="2"/>
  <c r="Y28" i="2"/>
  <c r="Y20" i="2"/>
  <c r="Y35" i="2"/>
  <c r="Y27" i="2"/>
  <c r="Y34" i="2"/>
  <c r="Y26" i="2"/>
  <c r="Y18" i="2"/>
  <c r="C14" i="5"/>
  <c r="B14" i="5"/>
  <c r="F13" i="1"/>
  <c r="G13" i="1" s="1"/>
  <c r="G57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E31" i="5" l="1"/>
  <c r="A35" i="5" s="1"/>
  <c r="E30" i="5"/>
  <c r="A11" i="2" l="1"/>
  <c r="M10" i="1" l="1"/>
  <c r="D23" i="2" l="1"/>
  <c r="D21" i="2"/>
  <c r="D29" i="2"/>
  <c r="D25" i="2"/>
  <c r="D32" i="2"/>
  <c r="D41" i="2"/>
  <c r="D24" i="2"/>
  <c r="D40" i="2"/>
  <c r="D22" i="2"/>
  <c r="D43" i="2"/>
  <c r="D39" i="2"/>
  <c r="D35" i="2"/>
  <c r="D27" i="2"/>
  <c r="D18" i="2"/>
  <c r="D26" i="2"/>
  <c r="D20" i="2"/>
  <c r="D38" i="2"/>
  <c r="D37" i="2"/>
  <c r="D31" i="2"/>
  <c r="D33" i="2"/>
  <c r="D19" i="2"/>
  <c r="D36" i="2"/>
  <c r="D28" i="2"/>
  <c r="D34" i="2"/>
  <c r="D30" i="2"/>
  <c r="D42" i="2"/>
  <c r="D17" i="2"/>
  <c r="S44" i="2" l="1"/>
  <c r="S45" i="2" s="1"/>
  <c r="U44" i="2"/>
  <c r="U45" i="2" s="1"/>
  <c r="D45" i="2"/>
  <c r="Q44" i="2"/>
  <c r="Q45" i="2" s="1"/>
  <c r="E44" i="2"/>
  <c r="G44" i="2"/>
  <c r="G45" i="2" s="1"/>
  <c r="I44" i="2"/>
  <c r="I45" i="2" s="1"/>
  <c r="K44" i="2"/>
  <c r="K45" i="2" s="1"/>
  <c r="O44" i="2"/>
  <c r="O45" i="2" s="1"/>
  <c r="M44" i="2"/>
  <c r="M45" i="2" s="1"/>
  <c r="F44" i="2" l="1"/>
  <c r="H44" i="2" s="1"/>
  <c r="J44" i="2" s="1"/>
  <c r="L44" i="2" s="1"/>
  <c r="N44" i="2" s="1"/>
  <c r="P44" i="2" s="1"/>
  <c r="R44" i="2" s="1"/>
  <c r="T44" i="2" s="1"/>
  <c r="V44" i="2" s="1"/>
  <c r="E45" i="2"/>
  <c r="E46" i="2" s="1"/>
  <c r="G46" i="2" s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<sst xmlns="http://schemas.openxmlformats.org/spreadsheetml/2006/main" count="282" uniqueCount="231">
  <si>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</si>
  <si>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</si>
  <si>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</si>
  <si>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</si>
  <si>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</si>
  <si>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</si>
  <si>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</si>
  <si>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</si>
  <si>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</si>
  <si>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</si>
  <si>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</si>
  <si>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</si>
  <si>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</si>
  <si>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</si>
  <si>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</si>
  <si>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</si>
  <si>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</si>
  <si>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</si>
  <si>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</si>
  <si>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</si>
  <si>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</si>
  <si>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</si>
  <si>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</si>
  <si>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</si>
  <si>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</si>
  <si>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</si>
  <si>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</si>
  <si>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</si>
  <si>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</si>
  <si>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</si>
  <si>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</si>
  <si>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</si>
  <si>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</si>
  <si>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</si>
  <si>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</si>
  <si>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</si>
  <si>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</si>
  <si>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</si>
  <si>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</si>
  <si>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</si>
  <si>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</si>
  <si>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</si>
  <si>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</si>
  <si>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</si>
  <si>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</si>
  <si>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</si>
  <si>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</si>
  <si>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</si>
  <si>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</si>
  <si>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</si>
  <si>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</si>
  <si>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</si>
  <si>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</si>
  <si>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</si>
  <si>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</si>
  <si>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</si>
  <si>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</si>
  <si>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</si>
  <si>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</si>
  <si>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</si>
  <si>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</si>
  <si>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</si>
  <si>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</si>
  <si>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</si>
  <si>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</si>
  <si>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</si>
  <si>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</si>
  <si>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</si>
  <si>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</si>
  <si>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</si>
  <si>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</si>
  <si>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</si>
  <si>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</si>
  <si>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</si>
  <si>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</si>
  <si>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</si>
  <si>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</si>
  <si>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</si>
  <si>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</si>
  <si>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</si>
  <si>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</si>
  <si>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</si>
  <si>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</si>
  <si>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</si>
  <si>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</si>
  <si>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</si>
  <si>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</si>
  <si>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</si>
  <si>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</si>
  <si>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M</t>
  </si>
  <si>
    <t>PADRÃO ELÉTRICO ESCOLA DE VISTA ALEGRE</t>
  </si>
  <si>
    <t>SERVIÇOS INICIAIS</t>
  </si>
  <si>
    <t>LIMPEZA MANUAL DE VEGETAÇÃO EM TERRENO COM ENXADA.AF_05/2018</t>
  </si>
  <si>
    <t>MURRETA DE PROTEÇÃO</t>
  </si>
  <si>
    <t>ESCAVAÇÃO MANUAL PARA BLOCO DE COROAMENTO OU SAPATA, SEM PREVISÃO DE FÔRMA. AF_06/2017</t>
  </si>
  <si>
    <t>ARMAÇÃO DE BLOCO, VIGA BALDRAME OU SAPATA UTILIZANDO AÇO CA-50 DE 8 MM - MONTAGEM. AF_06/2017</t>
  </si>
  <si>
    <t>CONCRETAGEM DE SAPATAS, FCK 30 MPA, COM USO DE JERICA  LANÇAMENTO, ADENSAMENTO E ACABAMENTO. AF_06/2017</t>
  </si>
  <si>
    <t>ALVENARIA ESTRUTURAL DE BLOCOS CERÂMICOS 14X19X29, (ESPESSURA DE 14 CM), PARA PAREDES COM ÁREA LÍQUIDA MENOR QUE 6M², SEM VÃOS, UTILIZANDO COLHER DE PEDREIRO E ARGAMASSA DE ASSENTAMENTO COM PREPARO EM BETONEIRA. AF_12/2014</t>
  </si>
  <si>
    <t>EMBOÇO OU MASSA ÚNICA EM ARGAMASSA TRAÇO 1:2:8, PREPARO MANUAL, APLICADA MANUALMENTE EM PANOS CEGOS DE FACHADA (SEM PRESENÇA DE VÃOS), ESPESSURA DE 45 MM. AF_06/2014</t>
  </si>
  <si>
    <t>TELHAMENTO COM TELHA DE CONCRETO DE ENCAIXE, COM ATÉ 2 ÁGUAS, INCLUSO TRANSPORTE VERTICAL. AF_07/2019</t>
  </si>
  <si>
    <t>TEXTURA ACRÍLICA, APLICAÇÃO MANUAL EM PAREDE, UMA DEMÃO. AF_09/2016</t>
  </si>
  <si>
    <t>APLICAÇÃO MANUAL DE PINTURA COM TINTA LÁTEX ACRÍLICA EM PAREDES, DUAS DEMÃOS. AF_06/2014</t>
  </si>
  <si>
    <t>ELETRICA</t>
  </si>
  <si>
    <t>ELETRODUTO FLEXÍVEL CORRUGADO, PEAD, DN 50 (1 ½)  - FORNECIMENTO E INSTALAÇÃO. AF_04/2016</t>
  </si>
  <si>
    <t>ELETRODUTO FLEXÍVEL CORRUGADO, PVC, DN 32 MM (1"), PARA CIRCUITOS TERMINAIS, INSTALADO EM PAREDE - FORNECIMENTO E INSTALAÇÃO. AF_12/2015</t>
  </si>
  <si>
    <t>CABO DE COBRE FLEXÍVEL ISOLADO, 10 MM², ANTI-CHAMA 450/750 V, PARA DISTRIBUIÇÃO - FORNECIMENTO E INSTALAÇÃO. AF_12/2015</t>
  </si>
  <si>
    <t>CABO QUADRUPLEX 35,00mm² Aluminio</t>
  </si>
  <si>
    <t>CABO DE COBRE FLEXÍVEL ISOLADO, 16 MM², ANTI-CHAMA 450/750 V, PARA DISTRIBUIÇÃO - FORNECIMENTO E INSTALAÇÃO. AF_12/2015</t>
  </si>
  <si>
    <t>DISJUNTOR TRIPOLAR TIPO NEMA, CORRENTE NOMINAL DE 10 ATÉ 50A - FORNECIMENTO E INSTALAÇÃO. AF_10/2020</t>
  </si>
  <si>
    <t>DISJUNTOR TRIPOLAR TIPO NEMA, CORRENTE NOMINAL DE 60 ATÉ 100A - FORNECIMENTO E INSTALAÇÃO. AF_10/2020</t>
  </si>
  <si>
    <t>DISJUNTOR TERMOMAGNÉTICO TRIPOLAR , CORRENTE NOMINAL DE 125A - FORNECIMENTO E INSTALAÇÃO. AF_10/2020</t>
  </si>
  <si>
    <t>CENTRO MODULADO - MÓDULO DE MEDIÇÃO 1360mm220mm - PADRÃO COPEL</t>
  </si>
  <si>
    <t>CENTRO MODULADO - MÓDULO DE BARRAMENTO (MÉDIO 170A) - PADRÃO COPEL</t>
  </si>
  <si>
    <t>CAIXA ENTERRADA ELÉTRICA RETANGULAR, EM ALVENARIA COM TIJOLOS CERÂMICOS MACIÇOS, FUNDO COM BRITA, DIMENSÕES INTERNAS: 0,3X0,3X0,3 M. AF_12/2020</t>
  </si>
  <si>
    <t>QUADRO DE DISTRIBUICAO PARA TELEFONE N.3, 40X40X12CM EM CHAPA METALICA, DE EMBUTIR, SEM ACESSORIOS, PADRAO TELEBRAS, FORNECIMENTO E INSTALAÇÃO. AF_11/2019</t>
  </si>
  <si>
    <t>ARAME GALVANIZADO 16 BWG, D = 1,65MM (0,0166 KG/M)</t>
  </si>
  <si>
    <t>ARMAÇÃO SECUNDÁRIA, COM 1 ESTRIBO E 1 ISOLADOR - FORNECIMENTO E INSTALAÇÃO. AF_07/2020</t>
  </si>
  <si>
    <t>ARRUELA EM ALUMINIO, COM ROSCA, DE 3", PARA ELETRODUTO</t>
  </si>
  <si>
    <t>ABRACADEIRA EM ACO PARA AMARRACAO DE ELETRODUTOS, TIPO U SIMPLES, COM 1 1/2"</t>
  </si>
  <si>
    <t>BUCHA EM ALUMINIO, COM ROSCA, DE 3", PARA ELETRODUTO</t>
  </si>
  <si>
    <t>ELETRODUTO RÍGIDO ROSCÁVEL, PVC, DN 85 MM (3") - FORNECIMENTO E INSTALAÇÃO. AF_12/2015</t>
  </si>
  <si>
    <t>CURVA 90 GRAUS, LONGA, DE PVC RIGIDO ROSCAVEL, DE 3", PARA ELETRODUTO</t>
  </si>
  <si>
    <t>CURVA PVC ROSQUEADO 135º , PRETO</t>
  </si>
  <si>
    <t>ELETRODUTO DE PVC RIGIDO ROSCAVEL DE 1 ", SEM LUVA</t>
  </si>
  <si>
    <t>CURVA 90 GRAUS, CURTA, DE PVC RIGIDO ROSCAVEL, DE 1", PARA ELETRODUTO</t>
  </si>
  <si>
    <t>CURVA 135 GRAUS, DE PVC RIGIDO ROSCAVEL, DE 1", PARA ELETRODUTO</t>
  </si>
  <si>
    <t>CABO DE COBRE FLEXÍVEL ISOLADO, 25 MM², ANTI-CHAMA 450/750 V, PARA DISTRIBUIÇÃO - FORNECIMENTO E INSTALAÇÃO. AF_12/2015</t>
  </si>
  <si>
    <t>CABO DE COBRE FLEXÍVEL ISOLADO, 50 MM², ANTI-CHAMA 450/750 V, PARA DISTRIBUIÇÃO - FORNECIMENTO E INSTALAÇÃO. AF_12/2015</t>
  </si>
  <si>
    <t>HASTE DE ATERRAMENTO 5/8  PARA SPDA - FORNECIMENTO E INSTALAÇÃO. AF_12/2017</t>
  </si>
  <si>
    <t>LUVA EM PVC RIGIDO ROSCAVEL, DE 1", PARA ELETRODUTO</t>
  </si>
  <si>
    <t>LUVA EM PVC RIGIDO ROSCAVEL, DE 3", PARA ELETRODUTO</t>
  </si>
  <si>
    <t>MASSA DE CALAFETAR  21 FILETES</t>
  </si>
  <si>
    <t>PARAFUSO DE FERRO POLIDO, SEXTAVADO, COM ROSCA PARCIAL, DIAMETRO 5/8", COMPRIMENTO 6", COM PORCA E ARRUELA DE PRESSAO MEDIA</t>
  </si>
  <si>
    <t xml:space="preserve">POSTE B-300, 7,20 METROS </t>
  </si>
  <si>
    <t>GRAMPO METALICO TIPO OLHAL PARA HASTE DE ATERRAMENTO DE 1'', CONDUTOR DE *10* A 50 MM2</t>
  </si>
  <si>
    <t>KG</t>
  </si>
  <si>
    <t>UN</t>
  </si>
  <si>
    <t>UND</t>
  </si>
  <si>
    <t xml:space="preserve">KG    </t>
  </si>
  <si>
    <t xml:space="preserve">UN    </t>
  </si>
  <si>
    <t xml:space="preserve">M     </t>
  </si>
  <si>
    <t>1.</t>
  </si>
  <si>
    <t>1.1.</t>
  </si>
  <si>
    <t>1.1.1.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</si>
  <si>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</si>
  <si>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</si>
  <si>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</si>
  <si>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</si>
  <si>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</si>
  <si>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</si>
  <si>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</si>
  <si>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</si>
  <si>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</si>
  <si>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1.3.</t>
  </si>
  <si>
    <t>1.3.1.</t>
  </si>
  <si>
    <t>1.3.2.</t>
  </si>
  <si>
    <t>1.3.3.</t>
  </si>
  <si>
    <t>1.3.4.</t>
  </si>
  <si>
    <t>1.3.5.</t>
  </si>
  <si>
    <t>1.3.6.</t>
  </si>
  <si>
    <t>1.3.7.</t>
  </si>
  <si>
    <t>1.3.8.</t>
  </si>
  <si>
    <t>1.3.9.</t>
  </si>
  <si>
    <t>1.3.10.</t>
  </si>
  <si>
    <t>1.3.11.</t>
  </si>
  <si>
    <t>1.3.12.</t>
  </si>
  <si>
    <t>1.3.13.</t>
  </si>
  <si>
    <t>1.3.14.</t>
  </si>
  <si>
    <t>1.3.15.</t>
  </si>
  <si>
    <t>1.3.16.</t>
  </si>
  <si>
    <t>1.3.17.</t>
  </si>
  <si>
    <t>1.3.18.</t>
  </si>
  <si>
    <t>1.3.19.</t>
  </si>
  <si>
    <t>1.3.20.</t>
  </si>
  <si>
    <t>1.3.21.</t>
  </si>
  <si>
    <t>1.3.22.</t>
  </si>
  <si>
    <t>1.3.23.</t>
  </si>
  <si>
    <t>1.3.24.</t>
  </si>
  <si>
    <t>1.3.25.</t>
  </si>
  <si>
    <t>1.3.26.</t>
  </si>
  <si>
    <t>1.3.27.</t>
  </si>
  <si>
    <t>1.3.28.</t>
  </si>
  <si>
    <t>1.3.29.</t>
  </si>
  <si>
    <t>1.3.30.</t>
  </si>
  <si>
    <t>1.3.31.</t>
  </si>
  <si>
    <t>1.3.32.</t>
  </si>
  <si>
    <t>98524</t>
  </si>
  <si>
    <t>96522</t>
  </si>
  <si>
    <t>96545</t>
  </si>
  <si>
    <t>96556</t>
  </si>
  <si>
    <t>89306</t>
  </si>
  <si>
    <t>87803</t>
  </si>
  <si>
    <t>94189</t>
  </si>
  <si>
    <t>95305</t>
  </si>
  <si>
    <t>88489</t>
  </si>
  <si>
    <t>97667</t>
  </si>
  <si>
    <t>91856</t>
  </si>
  <si>
    <t>92979</t>
  </si>
  <si>
    <t>CT05</t>
  </si>
  <si>
    <t>92981</t>
  </si>
  <si>
    <t>101893</t>
  </si>
  <si>
    <t>101894</t>
  </si>
  <si>
    <t>101895</t>
  </si>
  <si>
    <t>CT06</t>
  </si>
  <si>
    <t>CT07</t>
  </si>
  <si>
    <t>97886</t>
  </si>
  <si>
    <t>100561</t>
  </si>
  <si>
    <t>344</t>
  </si>
  <si>
    <t>101538</t>
  </si>
  <si>
    <t>39215</t>
  </si>
  <si>
    <t>39141</t>
  </si>
  <si>
    <t>39181</t>
  </si>
  <si>
    <t>93011</t>
  </si>
  <si>
    <t>1877</t>
  </si>
  <si>
    <t>CT08</t>
  </si>
  <si>
    <t>2685</t>
  </si>
  <si>
    <t>39273</t>
  </si>
  <si>
    <t>1880</t>
  </si>
  <si>
    <t>92983</t>
  </si>
  <si>
    <t>92987</t>
  </si>
  <si>
    <t>96985</t>
  </si>
  <si>
    <t>1892</t>
  </si>
  <si>
    <t>1896</t>
  </si>
  <si>
    <t>CT10</t>
  </si>
  <si>
    <t>4346</t>
  </si>
  <si>
    <t>CT09</t>
  </si>
  <si>
    <t>415</t>
  </si>
  <si>
    <t>OBJETO: PADRÃO ELÉTRICO ESCOLA DE VISTA ALEGRE</t>
  </si>
  <si>
    <t>LOCALIZAÇÃO: RUA MINAS GERAIS - DISTRITO DE VISTA ALEGRE - CORONEL VIVIDA - PARANÁ</t>
  </si>
  <si>
    <t>TIPO DE OBRA</t>
  </si>
  <si>
    <t>Construção e Reforma de Edifícios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</si>
</sst>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2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42"/>
      </patternFill>
    </fill>
  </fills>
  <borders count="7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0" borderId="0"/>
    <xf numFmtId="0" fontId="28" fillId="0" borderId="0"/>
    <xf numFmtId="165" fontId="27" fillId="0" borderId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6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6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7" borderId="53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7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7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7" borderId="55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7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5" fillId="0" borderId="72" xfId="4" applyFont="1" applyBorder="1" applyAlignment="1" applyProtection="1">
      <alignment horizontal="left" vertical="top"/>
    </xf>
    <xf numFmtId="0" fontId="5" fillId="0" borderId="0" xfId="4" applyFont="1" applyBorder="1" applyAlignment="1" applyProtection="1">
      <alignment horizontal="left" vertical="top"/>
    </xf>
    <xf numFmtId="0" fontId="5" fillId="0" borderId="73" xfId="4" applyFont="1" applyBorder="1" applyAlignment="1" applyProtection="1">
      <alignment horizontal="left" vertical="top"/>
    </xf>
    <xf numFmtId="165" fontId="28" fillId="8" borderId="70" xfId="5" applyFont="1" applyFill="1" applyBorder="1" applyAlignment="1" applyProtection="1">
      <protection locked="0"/>
    </xf>
    <xf numFmtId="165" fontId="28" fillId="8" borderId="71" xfId="5" applyFont="1" applyFill="1" applyBorder="1" applyAlignment="1" applyProtection="1">
      <protection locked="0"/>
    </xf>
  </cellXfs>
  <cellStyles count="6">
    <cellStyle name="Moeda_Composicao BDI v2.1" xfId="5"/>
    <cellStyle name="Normal" xfId="0" builtinId="0"/>
    <cellStyle name="Normal 2" xfId="3"/>
    <cellStyle name="Normal_FICHA DE VERIFICAÇÃO PRELIMINAR - Plano R" xfId="4"/>
    <cellStyle name="Porcentagem" xfId="1" builtinId="5"/>
    <cellStyle name="Vírgula" xfId="2" builtinId="3"/>
  </cellStyles>
  <dxfs count="14"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%23DOUGLAS/ESCOLA%20VISTA%20ALEGRE/OR&#199;AMENTO%20PADR&#195;O%20EL&#201;TRICO/OR&#199;AMENTO%20EL&#201;TRICO%20-%20ESCOLA%20VISTA%20ALEG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39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2" t="s">
        <v>8</v>
      </c>
      <c r="K2" s="140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3"/>
      <c r="K3" s="140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3"/>
      <c r="K4" s="140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3"/>
      <c r="K5" s="140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4"/>
      <c r="K6" s="140"/>
    </row>
    <row r="7" spans="1:13" ht="15.75" customHeight="1" x14ac:dyDescent="0.25">
      <c r="A7" s="137" t="s">
        <v>227</v>
      </c>
      <c r="B7" s="137"/>
      <c r="C7" s="137"/>
      <c r="D7" s="137"/>
      <c r="E7" s="137"/>
      <c r="F7" s="137"/>
      <c r="G7" s="137"/>
      <c r="K7" s="140"/>
    </row>
    <row r="8" spans="1:13" ht="15" customHeight="1" x14ac:dyDescent="0.25">
      <c r="A8" s="145" t="s">
        <v>228</v>
      </c>
      <c r="B8" s="145"/>
      <c r="C8" s="145"/>
      <c r="D8" s="145"/>
      <c r="E8" s="145"/>
      <c r="F8" s="145"/>
      <c r="G8" s="145"/>
      <c r="K8" s="140"/>
      <c r="L8" s="9" t="s">
        <v>9</v>
      </c>
    </row>
    <row r="9" spans="1:13" ht="15" customHeight="1" x14ac:dyDescent="0.25">
      <c r="A9" s="146"/>
      <c r="B9" s="147"/>
      <c r="C9" s="147"/>
      <c r="D9" s="147"/>
      <c r="E9" s="147"/>
      <c r="F9" s="147"/>
      <c r="G9" s="148"/>
      <c r="K9" s="141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G57</f>
        <v>14484.79</v>
      </c>
    </row>
    <row r="11" spans="1:13" s="1" customFormat="1" x14ac:dyDescent="0.25">
      <c r="A11" s="28" t="s">
        <v>141</v>
      </c>
      <c r="B11" s="28"/>
      <c r="C11" s="29" t="s">
        <v>90</v>
      </c>
      <c r="D11" s="6"/>
      <c r="E11" s="7"/>
      <c r="F11" s="132"/>
      <c r="G11" s="132"/>
      <c r="I11" s="133">
        <f t="shared" ref="I11:I12" si="0">ROUND(L11-(L11*$K$10),2)</f>
        <v>0</v>
      </c>
      <c r="L11" s="9"/>
    </row>
    <row r="12" spans="1:13" s="1" customFormat="1" x14ac:dyDescent="0.25">
      <c r="A12" s="28" t="s">
        <v>142</v>
      </c>
      <c r="B12" s="28"/>
      <c r="C12" s="29" t="s">
        <v>91</v>
      </c>
      <c r="D12" s="6"/>
      <c r="E12" s="7"/>
      <c r="F12" s="132"/>
      <c r="G12" s="132"/>
      <c r="H12" s="134">
        <f>SUM(G11:G13)</f>
        <v>54.75</v>
      </c>
      <c r="I12" s="133">
        <f t="shared" si="0"/>
        <v>0</v>
      </c>
      <c r="L12" s="9"/>
    </row>
    <row r="13" spans="1:13" s="1" customFormat="1" ht="22.5" x14ac:dyDescent="0.25">
      <c r="A13" s="6" t="s">
        <v>143</v>
      </c>
      <c r="B13" s="6" t="s">
        <v>186</v>
      </c>
      <c r="C13" s="5" t="s">
        <v>92</v>
      </c>
      <c r="D13" s="6" t="s">
        <v>66</v>
      </c>
      <c r="E13" s="7">
        <v>15</v>
      </c>
      <c r="F13" s="132">
        <f t="shared" ref="F13" si="1">ROUND(I13,2)</f>
        <v>3.65</v>
      </c>
      <c r="G13" s="132">
        <f t="shared" ref="G13" si="2">ROUND(F13*E13,2)</f>
        <v>54.75</v>
      </c>
      <c r="I13" s="133">
        <f t="shared" ref="I13:I55" si="3">ROUND(L13-(L13*$K$10),2)</f>
        <v>3.65</v>
      </c>
      <c r="L13" s="9">
        <v>3.65</v>
      </c>
    </row>
    <row r="14" spans="1:13" s="1" customFormat="1" x14ac:dyDescent="0.25">
      <c r="A14" s="28" t="s">
        <v>144</v>
      </c>
      <c r="B14" s="28"/>
      <c r="C14" s="29" t="s">
        <v>93</v>
      </c>
      <c r="D14" s="6"/>
      <c r="E14" s="7"/>
      <c r="F14" s="132"/>
      <c r="G14" s="132"/>
      <c r="H14" s="134">
        <f>SUM(G14:G22)</f>
        <v>1503.3600000000001</v>
      </c>
      <c r="I14" s="133">
        <f t="shared" si="3"/>
        <v>0</v>
      </c>
      <c r="L14" s="9"/>
    </row>
    <row r="15" spans="1:13" s="1" customFormat="1" ht="22.5" x14ac:dyDescent="0.25">
      <c r="A15" s="6" t="s">
        <v>145</v>
      </c>
      <c r="B15" s="6" t="s">
        <v>187</v>
      </c>
      <c r="C15" s="5" t="s">
        <v>94</v>
      </c>
      <c r="D15" s="6" t="s">
        <v>67</v>
      </c>
      <c r="E15" s="7">
        <v>0.3</v>
      </c>
      <c r="F15" s="132">
        <f t="shared" ref="F14:F41" si="4">ROUND(I15,2)</f>
        <v>163.71</v>
      </c>
      <c r="G15" s="132">
        <f t="shared" ref="G14:G41" si="5">ROUND(F15*E15,2)</f>
        <v>49.11</v>
      </c>
      <c r="I15" s="133">
        <f t="shared" si="3"/>
        <v>163.71</v>
      </c>
      <c r="L15" s="9">
        <v>163.71</v>
      </c>
    </row>
    <row r="16" spans="1:13" s="1" customFormat="1" ht="22.5" x14ac:dyDescent="0.25">
      <c r="A16" s="6" t="s">
        <v>146</v>
      </c>
      <c r="B16" s="6" t="s">
        <v>188</v>
      </c>
      <c r="C16" s="5" t="s">
        <v>95</v>
      </c>
      <c r="D16" s="6" t="s">
        <v>135</v>
      </c>
      <c r="E16" s="7">
        <v>2.69</v>
      </c>
      <c r="F16" s="132">
        <f t="shared" si="4"/>
        <v>16.260000000000002</v>
      </c>
      <c r="G16" s="132">
        <f t="shared" si="5"/>
        <v>43.74</v>
      </c>
      <c r="I16" s="133">
        <f t="shared" si="3"/>
        <v>16.260000000000002</v>
      </c>
      <c r="L16" s="9">
        <v>16.260000000000002</v>
      </c>
    </row>
    <row r="17" spans="1:12" s="1" customFormat="1" ht="22.5" x14ac:dyDescent="0.25">
      <c r="A17" s="6" t="s">
        <v>147</v>
      </c>
      <c r="B17" s="6" t="s">
        <v>189</v>
      </c>
      <c r="C17" s="5" t="s">
        <v>96</v>
      </c>
      <c r="D17" s="6" t="s">
        <v>67</v>
      </c>
      <c r="E17" s="7">
        <v>7.0000000000000007E-2</v>
      </c>
      <c r="F17" s="132">
        <f t="shared" si="4"/>
        <v>732.49</v>
      </c>
      <c r="G17" s="132">
        <f t="shared" si="5"/>
        <v>51.27</v>
      </c>
      <c r="I17" s="133">
        <f t="shared" si="3"/>
        <v>732.49</v>
      </c>
      <c r="L17" s="9">
        <v>732.49</v>
      </c>
    </row>
    <row r="18" spans="1:12" s="1" customFormat="1" ht="56.25" x14ac:dyDescent="0.25">
      <c r="A18" s="6" t="s">
        <v>148</v>
      </c>
      <c r="B18" s="6" t="s">
        <v>190</v>
      </c>
      <c r="C18" s="5" t="s">
        <v>97</v>
      </c>
      <c r="D18" s="6" t="s">
        <v>66</v>
      </c>
      <c r="E18" s="7">
        <v>6.4</v>
      </c>
      <c r="F18" s="132">
        <f t="shared" si="4"/>
        <v>95.98</v>
      </c>
      <c r="G18" s="132">
        <f t="shared" si="5"/>
        <v>614.27</v>
      </c>
      <c r="I18" s="133">
        <f t="shared" si="3"/>
        <v>95.98</v>
      </c>
      <c r="L18" s="9">
        <v>95.98</v>
      </c>
    </row>
    <row r="19" spans="1:12" s="1" customFormat="1" ht="45" x14ac:dyDescent="0.25">
      <c r="A19" s="6" t="s">
        <v>149</v>
      </c>
      <c r="B19" s="6" t="s">
        <v>191</v>
      </c>
      <c r="C19" s="5" t="s">
        <v>98</v>
      </c>
      <c r="D19" s="6" t="s">
        <v>66</v>
      </c>
      <c r="E19" s="7">
        <v>7.6</v>
      </c>
      <c r="F19" s="132">
        <f t="shared" si="4"/>
        <v>61.69</v>
      </c>
      <c r="G19" s="132">
        <f t="shared" si="5"/>
        <v>468.84</v>
      </c>
      <c r="I19" s="133">
        <f t="shared" si="3"/>
        <v>61.69</v>
      </c>
      <c r="L19" s="9">
        <v>61.69</v>
      </c>
    </row>
    <row r="20" spans="1:12" s="1" customFormat="1" ht="22.5" x14ac:dyDescent="0.25">
      <c r="A20" s="6" t="s">
        <v>150</v>
      </c>
      <c r="B20" s="6" t="s">
        <v>192</v>
      </c>
      <c r="C20" s="5" t="s">
        <v>99</v>
      </c>
      <c r="D20" s="6" t="s">
        <v>66</v>
      </c>
      <c r="E20" s="7">
        <v>0.72</v>
      </c>
      <c r="F20" s="132">
        <f t="shared" si="4"/>
        <v>32.54</v>
      </c>
      <c r="G20" s="132">
        <f t="shared" si="5"/>
        <v>23.43</v>
      </c>
      <c r="I20" s="133">
        <f t="shared" si="3"/>
        <v>32.54</v>
      </c>
      <c r="L20" s="9">
        <v>32.54</v>
      </c>
    </row>
    <row r="21" spans="1:12" s="1" customFormat="1" ht="22.5" x14ac:dyDescent="0.25">
      <c r="A21" s="6" t="s">
        <v>151</v>
      </c>
      <c r="B21" s="6" t="s">
        <v>193</v>
      </c>
      <c r="C21" s="5" t="s">
        <v>100</v>
      </c>
      <c r="D21" s="6" t="s">
        <v>66</v>
      </c>
      <c r="E21" s="7">
        <v>7.6</v>
      </c>
      <c r="F21" s="132">
        <f t="shared" si="4"/>
        <v>16.93</v>
      </c>
      <c r="G21" s="132">
        <f t="shared" si="5"/>
        <v>128.66999999999999</v>
      </c>
      <c r="I21" s="133">
        <f t="shared" si="3"/>
        <v>16.93</v>
      </c>
      <c r="L21" s="9">
        <v>16.93</v>
      </c>
    </row>
    <row r="22" spans="1:12" s="1" customFormat="1" ht="22.5" x14ac:dyDescent="0.25">
      <c r="A22" s="6" t="s">
        <v>152</v>
      </c>
      <c r="B22" s="6" t="s">
        <v>194</v>
      </c>
      <c r="C22" s="5" t="s">
        <v>101</v>
      </c>
      <c r="D22" s="6" t="s">
        <v>66</v>
      </c>
      <c r="E22" s="7">
        <v>7.6</v>
      </c>
      <c r="F22" s="132">
        <f t="shared" si="4"/>
        <v>16.32</v>
      </c>
      <c r="G22" s="132">
        <f t="shared" si="5"/>
        <v>124.03</v>
      </c>
      <c r="I22" s="133">
        <f t="shared" si="3"/>
        <v>16.32</v>
      </c>
      <c r="L22" s="9">
        <v>16.32</v>
      </c>
    </row>
    <row r="23" spans="1:12" s="1" customFormat="1" x14ac:dyDescent="0.25">
      <c r="A23" s="28" t="s">
        <v>153</v>
      </c>
      <c r="B23" s="28"/>
      <c r="C23" s="29" t="s">
        <v>102</v>
      </c>
      <c r="D23" s="6"/>
      <c r="E23" s="7"/>
      <c r="F23" s="132"/>
      <c r="G23" s="132"/>
      <c r="H23" s="134">
        <f>SUM(G24:G55)</f>
        <v>12926.68</v>
      </c>
      <c r="I23" s="133">
        <f t="shared" si="3"/>
        <v>0</v>
      </c>
      <c r="L23" s="9"/>
    </row>
    <row r="24" spans="1:12" s="1" customFormat="1" ht="22.5" x14ac:dyDescent="0.25">
      <c r="A24" s="6" t="s">
        <v>154</v>
      </c>
      <c r="B24" s="6" t="s">
        <v>195</v>
      </c>
      <c r="C24" s="5" t="s">
        <v>103</v>
      </c>
      <c r="D24" s="6" t="s">
        <v>89</v>
      </c>
      <c r="E24" s="7">
        <v>40</v>
      </c>
      <c r="F24" s="132">
        <f t="shared" si="4"/>
        <v>9.17</v>
      </c>
      <c r="G24" s="132">
        <f t="shared" si="5"/>
        <v>366.8</v>
      </c>
      <c r="I24" s="133">
        <f t="shared" si="3"/>
        <v>9.17</v>
      </c>
      <c r="L24" s="9">
        <v>9.17</v>
      </c>
    </row>
    <row r="25" spans="1:12" s="1" customFormat="1" ht="33.75" x14ac:dyDescent="0.25">
      <c r="A25" s="6" t="s">
        <v>155</v>
      </c>
      <c r="B25" s="6" t="s">
        <v>196</v>
      </c>
      <c r="C25" s="5" t="s">
        <v>104</v>
      </c>
      <c r="D25" s="6" t="s">
        <v>89</v>
      </c>
      <c r="E25" s="7">
        <v>20</v>
      </c>
      <c r="F25" s="132">
        <f t="shared" si="4"/>
        <v>12.87</v>
      </c>
      <c r="G25" s="132">
        <f t="shared" si="5"/>
        <v>257.39999999999998</v>
      </c>
      <c r="I25" s="133">
        <f t="shared" si="3"/>
        <v>12.87</v>
      </c>
      <c r="L25" s="9">
        <v>12.87</v>
      </c>
    </row>
    <row r="26" spans="1:12" s="1" customFormat="1" ht="33.75" x14ac:dyDescent="0.25">
      <c r="A26" s="6" t="s">
        <v>156</v>
      </c>
      <c r="B26" s="6" t="s">
        <v>197</v>
      </c>
      <c r="C26" s="5" t="s">
        <v>105</v>
      </c>
      <c r="D26" s="6" t="s">
        <v>89</v>
      </c>
      <c r="E26" s="7">
        <v>165</v>
      </c>
      <c r="F26" s="132">
        <f t="shared" si="4"/>
        <v>10.26</v>
      </c>
      <c r="G26" s="132">
        <f t="shared" si="5"/>
        <v>1692.9</v>
      </c>
      <c r="I26" s="133">
        <f t="shared" si="3"/>
        <v>10.26</v>
      </c>
      <c r="L26" s="9">
        <v>10.26</v>
      </c>
    </row>
    <row r="27" spans="1:12" s="1" customFormat="1" x14ac:dyDescent="0.25">
      <c r="A27" s="6" t="s">
        <v>157</v>
      </c>
      <c r="B27" s="6" t="s">
        <v>198</v>
      </c>
      <c r="C27" s="5" t="s">
        <v>106</v>
      </c>
      <c r="D27" s="6" t="s">
        <v>89</v>
      </c>
      <c r="E27" s="7">
        <v>130</v>
      </c>
      <c r="F27" s="132">
        <f t="shared" si="4"/>
        <v>27.01</v>
      </c>
      <c r="G27" s="132">
        <f t="shared" si="5"/>
        <v>3511.3</v>
      </c>
      <c r="I27" s="133">
        <f t="shared" si="3"/>
        <v>27.01</v>
      </c>
      <c r="L27" s="9">
        <v>27.01</v>
      </c>
    </row>
    <row r="28" spans="1:12" s="1" customFormat="1" ht="33.75" x14ac:dyDescent="0.25">
      <c r="A28" s="6" t="s">
        <v>158</v>
      </c>
      <c r="B28" s="6" t="s">
        <v>199</v>
      </c>
      <c r="C28" s="5" t="s">
        <v>107</v>
      </c>
      <c r="D28" s="6" t="s">
        <v>89</v>
      </c>
      <c r="E28" s="7">
        <v>5</v>
      </c>
      <c r="F28" s="132">
        <f t="shared" si="4"/>
        <v>15.77</v>
      </c>
      <c r="G28" s="132">
        <f t="shared" si="5"/>
        <v>78.849999999999994</v>
      </c>
      <c r="I28" s="133">
        <f t="shared" si="3"/>
        <v>15.77</v>
      </c>
      <c r="L28" s="9">
        <v>15.77</v>
      </c>
    </row>
    <row r="29" spans="1:12" s="1" customFormat="1" ht="22.5" x14ac:dyDescent="0.25">
      <c r="A29" s="6" t="s">
        <v>159</v>
      </c>
      <c r="B29" s="6" t="s">
        <v>200</v>
      </c>
      <c r="C29" s="5" t="s">
        <v>108</v>
      </c>
      <c r="D29" s="6" t="s">
        <v>136</v>
      </c>
      <c r="E29" s="7">
        <v>2</v>
      </c>
      <c r="F29" s="132">
        <f t="shared" si="4"/>
        <v>122.16</v>
      </c>
      <c r="G29" s="132">
        <f t="shared" si="5"/>
        <v>244.32</v>
      </c>
      <c r="I29" s="133">
        <f t="shared" si="3"/>
        <v>122.16</v>
      </c>
      <c r="L29" s="9">
        <v>122.16</v>
      </c>
    </row>
    <row r="30" spans="1:12" s="1" customFormat="1" ht="22.5" x14ac:dyDescent="0.25">
      <c r="A30" s="6" t="s">
        <v>160</v>
      </c>
      <c r="B30" s="6" t="s">
        <v>201</v>
      </c>
      <c r="C30" s="5" t="s">
        <v>109</v>
      </c>
      <c r="D30" s="6" t="s">
        <v>136</v>
      </c>
      <c r="E30" s="7">
        <v>2</v>
      </c>
      <c r="F30" s="132">
        <f t="shared" si="4"/>
        <v>201.37</v>
      </c>
      <c r="G30" s="132">
        <f t="shared" si="5"/>
        <v>402.74</v>
      </c>
      <c r="I30" s="133">
        <f t="shared" si="3"/>
        <v>201.37</v>
      </c>
      <c r="L30" s="9">
        <v>201.37</v>
      </c>
    </row>
    <row r="31" spans="1:12" s="1" customFormat="1" ht="22.5" x14ac:dyDescent="0.25">
      <c r="A31" s="6" t="s">
        <v>161</v>
      </c>
      <c r="B31" s="6" t="s">
        <v>202</v>
      </c>
      <c r="C31" s="5" t="s">
        <v>110</v>
      </c>
      <c r="D31" s="6" t="s">
        <v>136</v>
      </c>
      <c r="E31" s="7">
        <v>1</v>
      </c>
      <c r="F31" s="132">
        <f t="shared" si="4"/>
        <v>431.36</v>
      </c>
      <c r="G31" s="132">
        <f t="shared" si="5"/>
        <v>431.36</v>
      </c>
      <c r="I31" s="133">
        <f t="shared" si="3"/>
        <v>431.36</v>
      </c>
      <c r="L31" s="9">
        <v>431.36</v>
      </c>
    </row>
    <row r="32" spans="1:12" s="1" customFormat="1" ht="22.5" x14ac:dyDescent="0.25">
      <c r="A32" s="6" t="s">
        <v>162</v>
      </c>
      <c r="B32" s="6" t="s">
        <v>203</v>
      </c>
      <c r="C32" s="5" t="s">
        <v>111</v>
      </c>
      <c r="D32" s="6" t="s">
        <v>137</v>
      </c>
      <c r="E32" s="7">
        <v>1</v>
      </c>
      <c r="F32" s="132">
        <f t="shared" si="4"/>
        <v>534.89</v>
      </c>
      <c r="G32" s="132">
        <f t="shared" si="5"/>
        <v>534.89</v>
      </c>
      <c r="I32" s="133">
        <f t="shared" si="3"/>
        <v>534.89</v>
      </c>
      <c r="L32" s="9">
        <v>534.89</v>
      </c>
    </row>
    <row r="33" spans="1:12" s="1" customFormat="1" ht="22.5" x14ac:dyDescent="0.25">
      <c r="A33" s="6" t="s">
        <v>163</v>
      </c>
      <c r="B33" s="6" t="s">
        <v>204</v>
      </c>
      <c r="C33" s="5" t="s">
        <v>112</v>
      </c>
      <c r="D33" s="6" t="s">
        <v>137</v>
      </c>
      <c r="E33" s="7">
        <v>1</v>
      </c>
      <c r="F33" s="132">
        <f t="shared" si="4"/>
        <v>617.57000000000005</v>
      </c>
      <c r="G33" s="132">
        <f t="shared" si="5"/>
        <v>617.57000000000005</v>
      </c>
      <c r="I33" s="133">
        <f t="shared" si="3"/>
        <v>617.57000000000005</v>
      </c>
      <c r="L33" s="9">
        <v>617.57000000000005</v>
      </c>
    </row>
    <row r="34" spans="1:12" s="1" customFormat="1" ht="33.75" x14ac:dyDescent="0.25">
      <c r="A34" s="6" t="s">
        <v>164</v>
      </c>
      <c r="B34" s="6" t="s">
        <v>205</v>
      </c>
      <c r="C34" s="5" t="s">
        <v>113</v>
      </c>
      <c r="D34" s="6" t="s">
        <v>136</v>
      </c>
      <c r="E34" s="7">
        <v>3</v>
      </c>
      <c r="F34" s="132">
        <f t="shared" si="4"/>
        <v>141.37</v>
      </c>
      <c r="G34" s="132">
        <f t="shared" si="5"/>
        <v>424.11</v>
      </c>
      <c r="I34" s="133">
        <f t="shared" si="3"/>
        <v>141.37</v>
      </c>
      <c r="L34" s="9">
        <v>141.37</v>
      </c>
    </row>
    <row r="35" spans="1:12" s="1" customFormat="1" ht="33.75" x14ac:dyDescent="0.25">
      <c r="A35" s="6" t="s">
        <v>165</v>
      </c>
      <c r="B35" s="6" t="s">
        <v>206</v>
      </c>
      <c r="C35" s="5" t="s">
        <v>114</v>
      </c>
      <c r="D35" s="6" t="s">
        <v>136</v>
      </c>
      <c r="E35" s="7">
        <v>1</v>
      </c>
      <c r="F35" s="132">
        <f t="shared" si="4"/>
        <v>227.28</v>
      </c>
      <c r="G35" s="132">
        <f t="shared" si="5"/>
        <v>227.28</v>
      </c>
      <c r="I35" s="133">
        <f t="shared" si="3"/>
        <v>227.28</v>
      </c>
      <c r="L35" s="9">
        <v>227.28</v>
      </c>
    </row>
    <row r="36" spans="1:12" s="1" customFormat="1" x14ac:dyDescent="0.25">
      <c r="A36" s="6" t="s">
        <v>166</v>
      </c>
      <c r="B36" s="6" t="s">
        <v>207</v>
      </c>
      <c r="C36" s="5" t="s">
        <v>115</v>
      </c>
      <c r="D36" s="6" t="s">
        <v>138</v>
      </c>
      <c r="E36" s="7">
        <v>1</v>
      </c>
      <c r="F36" s="132">
        <f t="shared" si="4"/>
        <v>30.76</v>
      </c>
      <c r="G36" s="132">
        <f t="shared" si="5"/>
        <v>30.76</v>
      </c>
      <c r="I36" s="133">
        <f t="shared" si="3"/>
        <v>30.76</v>
      </c>
      <c r="L36" s="9">
        <v>30.76</v>
      </c>
    </row>
    <row r="37" spans="1:12" s="1" customFormat="1" ht="22.5" x14ac:dyDescent="0.25">
      <c r="A37" s="6" t="s">
        <v>167</v>
      </c>
      <c r="B37" s="6" t="s">
        <v>208</v>
      </c>
      <c r="C37" s="5" t="s">
        <v>116</v>
      </c>
      <c r="D37" s="6" t="s">
        <v>136</v>
      </c>
      <c r="E37" s="7">
        <v>1</v>
      </c>
      <c r="F37" s="132">
        <f t="shared" si="4"/>
        <v>37</v>
      </c>
      <c r="G37" s="132">
        <f t="shared" si="5"/>
        <v>37</v>
      </c>
      <c r="I37" s="133">
        <f t="shared" si="3"/>
        <v>37</v>
      </c>
      <c r="L37" s="9">
        <v>37</v>
      </c>
    </row>
    <row r="38" spans="1:12" s="1" customFormat="1" x14ac:dyDescent="0.25">
      <c r="A38" s="6" t="s">
        <v>168</v>
      </c>
      <c r="B38" s="6" t="s">
        <v>209</v>
      </c>
      <c r="C38" s="5" t="s">
        <v>117</v>
      </c>
      <c r="D38" s="6" t="s">
        <v>139</v>
      </c>
      <c r="E38" s="7">
        <v>2</v>
      </c>
      <c r="F38" s="132">
        <f t="shared" si="4"/>
        <v>6.19</v>
      </c>
      <c r="G38" s="132">
        <f t="shared" si="5"/>
        <v>12.38</v>
      </c>
      <c r="I38" s="133">
        <f t="shared" si="3"/>
        <v>6.19</v>
      </c>
      <c r="L38" s="9">
        <v>6.19</v>
      </c>
    </row>
    <row r="39" spans="1:12" s="1" customFormat="1" ht="22.5" x14ac:dyDescent="0.25">
      <c r="A39" s="6" t="s">
        <v>169</v>
      </c>
      <c r="B39" s="6" t="s">
        <v>210</v>
      </c>
      <c r="C39" s="5" t="s">
        <v>118</v>
      </c>
      <c r="D39" s="6" t="s">
        <v>139</v>
      </c>
      <c r="E39" s="7">
        <v>2</v>
      </c>
      <c r="F39" s="132">
        <f t="shared" si="4"/>
        <v>1.3</v>
      </c>
      <c r="G39" s="132">
        <f t="shared" si="5"/>
        <v>2.6</v>
      </c>
      <c r="I39" s="133">
        <f t="shared" si="3"/>
        <v>1.3</v>
      </c>
      <c r="L39" s="9">
        <v>1.3</v>
      </c>
    </row>
    <row r="40" spans="1:12" s="1" customFormat="1" x14ac:dyDescent="0.25">
      <c r="A40" s="6" t="s">
        <v>170</v>
      </c>
      <c r="B40" s="6" t="s">
        <v>211</v>
      </c>
      <c r="C40" s="5" t="s">
        <v>119</v>
      </c>
      <c r="D40" s="6" t="s">
        <v>139</v>
      </c>
      <c r="E40" s="7">
        <v>5</v>
      </c>
      <c r="F40" s="132">
        <f t="shared" si="4"/>
        <v>7.59</v>
      </c>
      <c r="G40" s="132">
        <f t="shared" si="5"/>
        <v>37.950000000000003</v>
      </c>
      <c r="I40" s="133">
        <f t="shared" si="3"/>
        <v>7.59</v>
      </c>
      <c r="L40" s="9">
        <v>7.59</v>
      </c>
    </row>
    <row r="41" spans="1:12" s="1" customFormat="1" ht="22.5" x14ac:dyDescent="0.25">
      <c r="A41" s="6" t="s">
        <v>171</v>
      </c>
      <c r="B41" s="6" t="s">
        <v>212</v>
      </c>
      <c r="C41" s="5" t="s">
        <v>120</v>
      </c>
      <c r="D41" s="6" t="s">
        <v>89</v>
      </c>
      <c r="E41" s="7">
        <v>6</v>
      </c>
      <c r="F41" s="132">
        <f t="shared" si="4"/>
        <v>44.04</v>
      </c>
      <c r="G41" s="132">
        <f t="shared" si="5"/>
        <v>264.24</v>
      </c>
      <c r="I41" s="133">
        <f t="shared" si="3"/>
        <v>44.04</v>
      </c>
      <c r="L41" s="9">
        <v>44.04</v>
      </c>
    </row>
    <row r="42" spans="1:12" s="1" customFormat="1" ht="22.5" x14ac:dyDescent="0.25">
      <c r="A42" s="6" t="s">
        <v>172</v>
      </c>
      <c r="B42" s="6" t="s">
        <v>213</v>
      </c>
      <c r="C42" s="5" t="s">
        <v>121</v>
      </c>
      <c r="D42" s="6" t="s">
        <v>139</v>
      </c>
      <c r="E42" s="7">
        <v>2</v>
      </c>
      <c r="F42" s="132">
        <f t="shared" ref="F42:F55" si="6">ROUND(I42,2)</f>
        <v>29.99</v>
      </c>
      <c r="G42" s="132">
        <f t="shared" ref="G42:G55" si="7">ROUND(F42*E42,2)</f>
        <v>59.98</v>
      </c>
      <c r="H42" s="134"/>
      <c r="I42" s="133">
        <f t="shared" si="3"/>
        <v>29.99</v>
      </c>
      <c r="L42" s="9">
        <v>29.99</v>
      </c>
    </row>
    <row r="43" spans="1:12" s="1" customFormat="1" x14ac:dyDescent="0.25">
      <c r="A43" s="6" t="s">
        <v>173</v>
      </c>
      <c r="B43" s="6" t="s">
        <v>214</v>
      </c>
      <c r="C43" s="5" t="s">
        <v>122</v>
      </c>
      <c r="D43" s="6" t="s">
        <v>137</v>
      </c>
      <c r="E43" s="7">
        <v>2</v>
      </c>
      <c r="F43" s="132">
        <f t="shared" si="6"/>
        <v>33.81</v>
      </c>
      <c r="G43" s="132">
        <f t="shared" si="7"/>
        <v>67.62</v>
      </c>
      <c r="I43" s="133">
        <f t="shared" si="3"/>
        <v>33.81</v>
      </c>
      <c r="L43" s="9">
        <v>33.81</v>
      </c>
    </row>
    <row r="44" spans="1:12" s="1" customFormat="1" x14ac:dyDescent="0.25">
      <c r="A44" s="6" t="s">
        <v>174</v>
      </c>
      <c r="B44" s="6" t="s">
        <v>215</v>
      </c>
      <c r="C44" s="5" t="s">
        <v>123</v>
      </c>
      <c r="D44" s="6" t="s">
        <v>140</v>
      </c>
      <c r="E44" s="7">
        <v>6</v>
      </c>
      <c r="F44" s="132">
        <f t="shared" si="6"/>
        <v>7.28</v>
      </c>
      <c r="G44" s="132">
        <f t="shared" si="7"/>
        <v>43.68</v>
      </c>
      <c r="I44" s="133">
        <f t="shared" si="3"/>
        <v>7.28</v>
      </c>
      <c r="L44" s="9">
        <v>7.28</v>
      </c>
    </row>
    <row r="45" spans="1:12" s="1" customFormat="1" ht="22.5" x14ac:dyDescent="0.25">
      <c r="A45" s="6" t="s">
        <v>175</v>
      </c>
      <c r="B45" s="6" t="s">
        <v>216</v>
      </c>
      <c r="C45" s="5" t="s">
        <v>124</v>
      </c>
      <c r="D45" s="6" t="s">
        <v>139</v>
      </c>
      <c r="E45" s="7">
        <v>1</v>
      </c>
      <c r="F45" s="132">
        <f t="shared" si="6"/>
        <v>4.51</v>
      </c>
      <c r="G45" s="132">
        <f t="shared" si="7"/>
        <v>4.51</v>
      </c>
      <c r="I45" s="133">
        <f t="shared" si="3"/>
        <v>4.51</v>
      </c>
      <c r="L45" s="9">
        <v>4.51</v>
      </c>
    </row>
    <row r="46" spans="1:12" s="1" customFormat="1" ht="22.5" x14ac:dyDescent="0.25">
      <c r="A46" s="6" t="s">
        <v>176</v>
      </c>
      <c r="B46" s="6" t="s">
        <v>217</v>
      </c>
      <c r="C46" s="5" t="s">
        <v>125</v>
      </c>
      <c r="D46" s="6" t="s">
        <v>139</v>
      </c>
      <c r="E46" s="7">
        <v>1</v>
      </c>
      <c r="F46" s="132">
        <f t="shared" si="6"/>
        <v>4.13</v>
      </c>
      <c r="G46" s="132">
        <f t="shared" si="7"/>
        <v>4.13</v>
      </c>
      <c r="I46" s="133">
        <f t="shared" si="3"/>
        <v>4.13</v>
      </c>
      <c r="L46" s="9">
        <v>4.13</v>
      </c>
    </row>
    <row r="47" spans="1:12" s="1" customFormat="1" ht="33.75" x14ac:dyDescent="0.25">
      <c r="A47" s="6" t="s">
        <v>177</v>
      </c>
      <c r="B47" s="6" t="s">
        <v>218</v>
      </c>
      <c r="C47" s="5" t="s">
        <v>126</v>
      </c>
      <c r="D47" s="6" t="s">
        <v>89</v>
      </c>
      <c r="E47" s="7">
        <v>9</v>
      </c>
      <c r="F47" s="132">
        <f t="shared" si="6"/>
        <v>27.26</v>
      </c>
      <c r="G47" s="132">
        <f t="shared" si="7"/>
        <v>245.34</v>
      </c>
      <c r="I47" s="133">
        <f t="shared" si="3"/>
        <v>27.26</v>
      </c>
      <c r="L47" s="9">
        <v>27.26</v>
      </c>
    </row>
    <row r="48" spans="1:12" s="1" customFormat="1" ht="33.75" x14ac:dyDescent="0.25">
      <c r="A48" s="6" t="s">
        <v>178</v>
      </c>
      <c r="B48" s="6" t="s">
        <v>219</v>
      </c>
      <c r="C48" s="5" t="s">
        <v>127</v>
      </c>
      <c r="D48" s="6" t="s">
        <v>89</v>
      </c>
      <c r="E48" s="7">
        <v>40</v>
      </c>
      <c r="F48" s="132">
        <f t="shared" si="6"/>
        <v>52.78</v>
      </c>
      <c r="G48" s="132">
        <f t="shared" si="7"/>
        <v>2111.1999999999998</v>
      </c>
      <c r="I48" s="133">
        <f t="shared" si="3"/>
        <v>52.78</v>
      </c>
      <c r="L48" s="9">
        <v>52.78</v>
      </c>
    </row>
    <row r="49" spans="1:12" s="1" customFormat="1" ht="22.5" x14ac:dyDescent="0.25">
      <c r="A49" s="6" t="s">
        <v>179</v>
      </c>
      <c r="B49" s="6" t="s">
        <v>220</v>
      </c>
      <c r="C49" s="5" t="s">
        <v>128</v>
      </c>
      <c r="D49" s="6" t="s">
        <v>136</v>
      </c>
      <c r="E49" s="7">
        <v>3</v>
      </c>
      <c r="F49" s="132">
        <f t="shared" si="6"/>
        <v>58.44</v>
      </c>
      <c r="G49" s="132">
        <f t="shared" si="7"/>
        <v>175.32</v>
      </c>
      <c r="I49" s="133">
        <f t="shared" si="3"/>
        <v>58.44</v>
      </c>
      <c r="L49" s="9">
        <v>58.44</v>
      </c>
    </row>
    <row r="50" spans="1:12" s="1" customFormat="1" x14ac:dyDescent="0.25">
      <c r="A50" s="6" t="s">
        <v>180</v>
      </c>
      <c r="B50" s="6" t="s">
        <v>221</v>
      </c>
      <c r="C50" s="5" t="s">
        <v>129</v>
      </c>
      <c r="D50" s="6" t="s">
        <v>139</v>
      </c>
      <c r="E50" s="7">
        <v>4</v>
      </c>
      <c r="F50" s="132">
        <f t="shared" si="6"/>
        <v>2.11</v>
      </c>
      <c r="G50" s="132">
        <f t="shared" si="7"/>
        <v>8.44</v>
      </c>
      <c r="I50" s="133">
        <f t="shared" si="3"/>
        <v>2.11</v>
      </c>
      <c r="L50" s="9">
        <v>2.11</v>
      </c>
    </row>
    <row r="51" spans="1:12" s="1" customFormat="1" x14ac:dyDescent="0.25">
      <c r="A51" s="6" t="s">
        <v>181</v>
      </c>
      <c r="B51" s="6" t="s">
        <v>222</v>
      </c>
      <c r="C51" s="5" t="s">
        <v>130</v>
      </c>
      <c r="D51" s="6" t="s">
        <v>139</v>
      </c>
      <c r="E51" s="7">
        <v>4</v>
      </c>
      <c r="F51" s="132">
        <f t="shared" si="6"/>
        <v>19.489999999999998</v>
      </c>
      <c r="G51" s="132">
        <f t="shared" si="7"/>
        <v>77.959999999999994</v>
      </c>
      <c r="I51" s="133">
        <f t="shared" si="3"/>
        <v>19.489999999999998</v>
      </c>
      <c r="L51" s="9">
        <v>19.489999999999998</v>
      </c>
    </row>
    <row r="52" spans="1:12" s="1" customFormat="1" x14ac:dyDescent="0.25">
      <c r="A52" s="6" t="s">
        <v>182</v>
      </c>
      <c r="B52" s="6" t="s">
        <v>223</v>
      </c>
      <c r="C52" s="5" t="s">
        <v>131</v>
      </c>
      <c r="D52" s="6" t="s">
        <v>137</v>
      </c>
      <c r="E52" s="7">
        <v>1</v>
      </c>
      <c r="F52" s="132">
        <f t="shared" si="6"/>
        <v>16.670000000000002</v>
      </c>
      <c r="G52" s="132">
        <f t="shared" si="7"/>
        <v>16.670000000000002</v>
      </c>
      <c r="I52" s="133">
        <f t="shared" si="3"/>
        <v>16.670000000000002</v>
      </c>
      <c r="L52" s="9">
        <v>16.670000000000002</v>
      </c>
    </row>
    <row r="53" spans="1:12" s="1" customFormat="1" ht="33.75" x14ac:dyDescent="0.25">
      <c r="A53" s="6" t="s">
        <v>183</v>
      </c>
      <c r="B53" s="6" t="s">
        <v>224</v>
      </c>
      <c r="C53" s="5" t="s">
        <v>132</v>
      </c>
      <c r="D53" s="6" t="s">
        <v>139</v>
      </c>
      <c r="E53" s="7">
        <v>1</v>
      </c>
      <c r="F53" s="132">
        <f t="shared" si="6"/>
        <v>8.5299999999999994</v>
      </c>
      <c r="G53" s="132">
        <f t="shared" si="7"/>
        <v>8.5299999999999994</v>
      </c>
      <c r="I53" s="133">
        <f t="shared" si="3"/>
        <v>8.5299999999999994</v>
      </c>
      <c r="L53" s="9">
        <v>8.5299999999999994</v>
      </c>
    </row>
    <row r="54" spans="1:12" s="1" customFormat="1" x14ac:dyDescent="0.25">
      <c r="A54" s="6" t="s">
        <v>184</v>
      </c>
      <c r="B54" s="6" t="s">
        <v>225</v>
      </c>
      <c r="C54" s="5" t="s">
        <v>133</v>
      </c>
      <c r="D54" s="6" t="s">
        <v>137</v>
      </c>
      <c r="E54" s="7">
        <v>1</v>
      </c>
      <c r="F54" s="132">
        <f t="shared" si="6"/>
        <v>910</v>
      </c>
      <c r="G54" s="132">
        <f t="shared" si="7"/>
        <v>910</v>
      </c>
      <c r="I54" s="133">
        <f t="shared" si="3"/>
        <v>910</v>
      </c>
      <c r="L54" s="9">
        <v>910</v>
      </c>
    </row>
    <row r="55" spans="1:12" s="1" customFormat="1" ht="22.5" x14ac:dyDescent="0.25">
      <c r="A55" s="6" t="s">
        <v>185</v>
      </c>
      <c r="B55" s="6" t="s">
        <v>226</v>
      </c>
      <c r="C55" s="5" t="s">
        <v>134</v>
      </c>
      <c r="D55" s="6" t="s">
        <v>139</v>
      </c>
      <c r="E55" s="7">
        <v>1</v>
      </c>
      <c r="F55" s="132">
        <f t="shared" si="6"/>
        <v>18.850000000000001</v>
      </c>
      <c r="G55" s="132">
        <f t="shared" si="7"/>
        <v>18.850000000000001</v>
      </c>
      <c r="H55" s="134"/>
      <c r="I55" s="133">
        <f t="shared" si="3"/>
        <v>18.850000000000001</v>
      </c>
      <c r="L55" s="9">
        <v>18.850000000000001</v>
      </c>
    </row>
    <row r="56" spans="1:12" s="1" customFormat="1" x14ac:dyDescent="0.25">
      <c r="A56" s="149"/>
      <c r="B56" s="149"/>
      <c r="C56" s="149"/>
      <c r="D56" s="149"/>
      <c r="E56" s="149"/>
      <c r="F56" s="149"/>
      <c r="G56" s="150"/>
      <c r="I56" s="101"/>
      <c r="L56" s="11"/>
    </row>
    <row r="57" spans="1:12" x14ac:dyDescent="0.25">
      <c r="A57" s="136" t="s">
        <v>4</v>
      </c>
      <c r="B57" s="136"/>
      <c r="C57" s="136"/>
      <c r="D57" s="136"/>
      <c r="E57" s="136"/>
      <c r="F57" s="136"/>
      <c r="G57" s="8">
        <f>SUM(G11:G55)</f>
        <v>14484.79</v>
      </c>
      <c r="H57" s="135"/>
    </row>
    <row r="58" spans="1:12" x14ac:dyDescent="0.25">
      <c r="A58" s="26"/>
      <c r="B58" s="26"/>
      <c r="C58" s="26"/>
      <c r="D58" s="26"/>
      <c r="E58" s="26"/>
      <c r="F58" s="26"/>
      <c r="G58" s="26"/>
    </row>
    <row r="59" spans="1:12" ht="15" customHeight="1" x14ac:dyDescent="0.25">
      <c r="A59" s="138" t="s">
        <v>85</v>
      </c>
      <c r="B59" s="138"/>
      <c r="C59" s="138"/>
      <c r="D59" s="138"/>
      <c r="E59" s="138"/>
      <c r="F59" s="138"/>
      <c r="G59" s="138"/>
    </row>
    <row r="60" spans="1:12" x14ac:dyDescent="0.25">
      <c r="A60" s="26"/>
      <c r="B60" s="26"/>
      <c r="C60" s="26"/>
      <c r="D60" s="26"/>
      <c r="E60" s="26"/>
      <c r="F60" s="26"/>
      <c r="G60" s="26"/>
    </row>
    <row r="61" spans="1:12" x14ac:dyDescent="0.25">
      <c r="A61" s="26"/>
      <c r="B61" s="26"/>
      <c r="C61" s="26"/>
      <c r="D61" s="26"/>
      <c r="E61" s="26"/>
      <c r="F61" s="26"/>
      <c r="G61" s="26"/>
    </row>
    <row r="62" spans="1:12" x14ac:dyDescent="0.25">
      <c r="A62" s="26"/>
      <c r="B62" s="26"/>
      <c r="C62" s="26"/>
      <c r="D62" s="26"/>
      <c r="E62" s="26"/>
      <c r="F62" s="26"/>
      <c r="G62" s="26"/>
    </row>
    <row r="63" spans="1:12" x14ac:dyDescent="0.25">
      <c r="A63" s="26"/>
      <c r="B63" s="26"/>
      <c r="C63" s="26"/>
      <c r="D63" s="26"/>
      <c r="E63" s="26"/>
      <c r="F63" s="26"/>
      <c r="G63" s="26"/>
    </row>
    <row r="64" spans="1:12" x14ac:dyDescent="0.25">
      <c r="A64" s="26"/>
      <c r="B64" s="26"/>
      <c r="C64" s="26"/>
      <c r="D64" s="26"/>
      <c r="E64" s="26"/>
      <c r="F64" s="26"/>
      <c r="G64" s="26"/>
    </row>
    <row r="65" spans="1:7" x14ac:dyDescent="0.25">
      <c r="A65" s="26"/>
      <c r="B65" s="26"/>
      <c r="C65" s="26"/>
      <c r="D65" s="26"/>
      <c r="E65" s="26"/>
      <c r="F65" s="26"/>
      <c r="G65" s="26"/>
    </row>
    <row r="66" spans="1:7" x14ac:dyDescent="0.25">
      <c r="A66" s="26"/>
      <c r="B66" s="26"/>
      <c r="C66" s="26"/>
      <c r="D66" s="26"/>
      <c r="E66" s="26"/>
      <c r="F66" s="26"/>
      <c r="G66" s="26"/>
    </row>
  </sheetData>
  <sheetProtection password="EE6F" sheet="1" objects="1" scenarios="1" selectLockedCells="1"/>
  <mergeCells count="8">
    <mergeCell ref="A57:F57"/>
    <mergeCell ref="A7:G7"/>
    <mergeCell ref="A59:G59"/>
    <mergeCell ref="K1:K9"/>
    <mergeCell ref="I2:I6"/>
    <mergeCell ref="A8:G8"/>
    <mergeCell ref="A9:G9"/>
    <mergeCell ref="A56:G56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56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workbookViewId="0">
      <selection activeCell="A48" sqref="A48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1" t="s">
        <v>22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99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PADRÃO ELÉTRICO ESCOLA DE VISTA ALEGRE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2"/>
      <c r="R11" s="102"/>
      <c r="S11" s="102"/>
      <c r="T11" s="102"/>
      <c r="U11" s="102"/>
      <c r="V11" s="102"/>
      <c r="W11" s="102"/>
    </row>
    <row r="12" spans="1:23" x14ac:dyDescent="0.25">
      <c r="A12" s="33" t="str">
        <f>ORÇAMENTO!A8</f>
        <v>LOCALIZAÇÃO: RUA MINAS GERAIS - DISTRITO DE VISTA ALEGRE - CORONEL VIVIDA - PARANÁ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2"/>
      <c r="R12" s="102"/>
      <c r="S12" s="102"/>
      <c r="T12" s="102"/>
      <c r="U12" s="102"/>
      <c r="V12" s="102"/>
      <c r="W12" s="102"/>
    </row>
    <row r="13" spans="1:23" x14ac:dyDescent="0.25">
      <c r="A13" s="33" t="s">
        <v>23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54" t="s">
        <v>10</v>
      </c>
      <c r="B15" s="153" t="s">
        <v>24</v>
      </c>
      <c r="C15" s="157" t="s">
        <v>25</v>
      </c>
      <c r="D15" s="123" t="s">
        <v>29</v>
      </c>
      <c r="E15" s="153" t="s">
        <v>11</v>
      </c>
      <c r="F15" s="153"/>
      <c r="G15" s="153" t="s">
        <v>12</v>
      </c>
      <c r="H15" s="153"/>
      <c r="I15" s="153" t="s">
        <v>13</v>
      </c>
      <c r="J15" s="153"/>
      <c r="K15" s="153" t="s">
        <v>14</v>
      </c>
      <c r="L15" s="153"/>
      <c r="M15" s="153" t="s">
        <v>15</v>
      </c>
      <c r="N15" s="153"/>
      <c r="O15" s="153" t="s">
        <v>16</v>
      </c>
      <c r="P15" s="153"/>
      <c r="Q15" s="153" t="s">
        <v>86</v>
      </c>
      <c r="R15" s="153"/>
      <c r="S15" s="153" t="s">
        <v>87</v>
      </c>
      <c r="T15" s="153"/>
      <c r="U15" s="153" t="s">
        <v>88</v>
      </c>
      <c r="V15" s="160"/>
      <c r="W15" s="103"/>
    </row>
    <row r="16" spans="1:23" x14ac:dyDescent="0.25">
      <c r="A16" s="155"/>
      <c r="B16" s="156"/>
      <c r="C16" s="158"/>
      <c r="D16" s="98" t="s">
        <v>30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24" t="s">
        <v>18</v>
      </c>
      <c r="W16" s="103"/>
    </row>
    <row r="17" spans="1:25" x14ac:dyDescent="0.25">
      <c r="A17" s="125" t="str">
        <f>ORÇAMENTO!A11</f>
        <v>1.</v>
      </c>
      <c r="B17" s="19" t="str">
        <f>ORÇAMENTO!C11</f>
        <v>PADRÃO ELÉTRICO ESCOLA DE VISTA ALEGRE</v>
      </c>
      <c r="C17" s="20">
        <f>ORÇAMENTO!G57</f>
        <v>14484.79</v>
      </c>
      <c r="D17" s="30">
        <f>((C17*100)/$C$45)/100</f>
        <v>1</v>
      </c>
      <c r="Q17" s="22"/>
      <c r="R17" s="20">
        <f t="shared" ref="R17:R40" si="0">P17+Q17</f>
        <v>0</v>
      </c>
      <c r="S17" s="22"/>
      <c r="T17" s="20">
        <f t="shared" ref="T17:T40" si="1">R17+S17</f>
        <v>0</v>
      </c>
      <c r="U17" s="22"/>
      <c r="V17" s="126">
        <f t="shared" ref="V17:V40" si="2">T17+U17</f>
        <v>0</v>
      </c>
      <c r="W17" s="104"/>
      <c r="Y17" t="str">
        <f t="shared" ref="Y17:Y42" si="3">IF(P17&lt;&gt;100,"REVER PERCENTUAL ATÉ ATINGIR 100%- CASO NECESSÁRIO","PERCENTUAL CORRETO")</f>
        <v>REVER PERCENTUAL ATÉ ATINGIR 100%- CASO NECESSÁRIO</v>
      </c>
    </row>
    <row r="18" spans="1:25" x14ac:dyDescent="0.25">
      <c r="A18" s="125" t="str">
        <f>ORÇAMENTO!A12</f>
        <v>1.1.</v>
      </c>
      <c r="B18" s="19" t="str">
        <f>ORÇAMENTO!C12</f>
        <v>SERVIÇOS INICIAIS</v>
      </c>
      <c r="C18" s="20">
        <f>ORÇAMENTO!H12</f>
        <v>54.75</v>
      </c>
      <c r="D18" s="30">
        <f t="shared" ref="D18:D42" si="4">((C18*100)/$C$45)/100</f>
        <v>3.7798269771256604E-3</v>
      </c>
      <c r="E18" s="21">
        <v>100</v>
      </c>
      <c r="F18" s="20">
        <f t="shared" ref="F17:F40" si="5">E18</f>
        <v>100</v>
      </c>
      <c r="G18" s="21"/>
      <c r="H18" s="20">
        <f t="shared" ref="H17:H40" si="6">F18+G18</f>
        <v>100</v>
      </c>
      <c r="I18" s="21"/>
      <c r="J18" s="20">
        <f t="shared" ref="J17:J40" si="7">H18+I18</f>
        <v>100</v>
      </c>
      <c r="K18" s="21"/>
      <c r="L18" s="20">
        <f t="shared" ref="L17:L40" si="8">J18+K18</f>
        <v>100</v>
      </c>
      <c r="M18" s="21"/>
      <c r="N18" s="20">
        <f t="shared" ref="N17:N40" si="9">L18+M18</f>
        <v>100</v>
      </c>
      <c r="O18" s="22"/>
      <c r="P18" s="20">
        <f t="shared" ref="P17:P40" si="10">N18+O18</f>
        <v>100</v>
      </c>
      <c r="Q18" s="22"/>
      <c r="R18" s="20">
        <f t="shared" si="0"/>
        <v>100</v>
      </c>
      <c r="S18" s="22"/>
      <c r="T18" s="20">
        <f t="shared" si="1"/>
        <v>100</v>
      </c>
      <c r="U18" s="22"/>
      <c r="V18" s="126">
        <f t="shared" si="2"/>
        <v>100</v>
      </c>
      <c r="W18" s="104"/>
      <c r="Y18" t="str">
        <f t="shared" si="3"/>
        <v>PERCENTUAL CORRETO</v>
      </c>
    </row>
    <row r="19" spans="1:25" x14ac:dyDescent="0.25">
      <c r="A19" s="125" t="str">
        <f>ORÇAMENTO!A14</f>
        <v>1.2.</v>
      </c>
      <c r="B19" s="19" t="str">
        <f>ORÇAMENTO!C14</f>
        <v>MURRETA DE PROTEÇÃO</v>
      </c>
      <c r="C19" s="20">
        <f>ORÇAMENTO!H14</f>
        <v>1503.3600000000001</v>
      </c>
      <c r="D19" s="30">
        <f t="shared" si="4"/>
        <v>0.10378887094669649</v>
      </c>
      <c r="E19" s="21">
        <v>100</v>
      </c>
      <c r="F19" s="20">
        <f t="shared" si="5"/>
        <v>100</v>
      </c>
      <c r="G19" s="21"/>
      <c r="H19" s="20">
        <f t="shared" si="6"/>
        <v>100</v>
      </c>
      <c r="I19" s="21"/>
      <c r="J19" s="20">
        <f t="shared" si="7"/>
        <v>100</v>
      </c>
      <c r="K19" s="21"/>
      <c r="L19" s="20">
        <f t="shared" si="8"/>
        <v>100</v>
      </c>
      <c r="M19" s="21"/>
      <c r="N19" s="20">
        <f t="shared" si="9"/>
        <v>100</v>
      </c>
      <c r="O19" s="22"/>
      <c r="P19" s="20">
        <f t="shared" si="10"/>
        <v>100</v>
      </c>
      <c r="Q19" s="22"/>
      <c r="R19" s="20">
        <f t="shared" si="0"/>
        <v>100</v>
      </c>
      <c r="S19" s="22"/>
      <c r="T19" s="20">
        <f t="shared" si="1"/>
        <v>100</v>
      </c>
      <c r="U19" s="22"/>
      <c r="V19" s="126">
        <f t="shared" si="2"/>
        <v>100</v>
      </c>
      <c r="W19" s="104"/>
      <c r="Y19" t="str">
        <f t="shared" si="3"/>
        <v>PERCENTUAL CORRETO</v>
      </c>
    </row>
    <row r="20" spans="1:25" x14ac:dyDescent="0.25">
      <c r="A20" s="125" t="str">
        <f>ORÇAMENTO!A23</f>
        <v>1.3.</v>
      </c>
      <c r="B20" s="19" t="str">
        <f>ORÇAMENTO!C23</f>
        <v>ELETRICA</v>
      </c>
      <c r="C20" s="20">
        <f>ORÇAMENTO!H23</f>
        <v>12926.68</v>
      </c>
      <c r="D20" s="30">
        <f t="shared" si="4"/>
        <v>0.89243130207617782</v>
      </c>
      <c r="E20" s="21">
        <v>100</v>
      </c>
      <c r="F20" s="20">
        <f t="shared" si="5"/>
        <v>100</v>
      </c>
      <c r="G20" s="21"/>
      <c r="H20" s="20">
        <f t="shared" si="6"/>
        <v>100</v>
      </c>
      <c r="I20" s="21"/>
      <c r="J20" s="20">
        <f t="shared" si="7"/>
        <v>100</v>
      </c>
      <c r="K20" s="21"/>
      <c r="L20" s="20">
        <f t="shared" si="8"/>
        <v>100</v>
      </c>
      <c r="M20" s="21"/>
      <c r="N20" s="20">
        <f t="shared" si="9"/>
        <v>100</v>
      </c>
      <c r="O20" s="22"/>
      <c r="P20" s="20">
        <f t="shared" si="10"/>
        <v>100</v>
      </c>
      <c r="Q20" s="22"/>
      <c r="R20" s="20">
        <f t="shared" si="0"/>
        <v>100</v>
      </c>
      <c r="S20" s="22"/>
      <c r="T20" s="20">
        <f t="shared" si="1"/>
        <v>100</v>
      </c>
      <c r="U20" s="22"/>
      <c r="V20" s="126">
        <f t="shared" si="2"/>
        <v>100</v>
      </c>
      <c r="W20" s="104"/>
      <c r="Y20" t="str">
        <f t="shared" si="3"/>
        <v>PERCENTUAL CORRETO</v>
      </c>
    </row>
    <row r="21" spans="1:25" hidden="1" x14ac:dyDescent="0.25">
      <c r="A21" s="125">
        <v>5</v>
      </c>
      <c r="B21" s="19"/>
      <c r="C21" s="20"/>
      <c r="D21" s="30">
        <f t="shared" si="4"/>
        <v>0</v>
      </c>
      <c r="E21" s="21"/>
      <c r="F21" s="20">
        <f t="shared" si="5"/>
        <v>0</v>
      </c>
      <c r="G21" s="21"/>
      <c r="H21" s="20">
        <f t="shared" si="6"/>
        <v>0</v>
      </c>
      <c r="I21" s="21"/>
      <c r="J21" s="20">
        <f t="shared" si="7"/>
        <v>0</v>
      </c>
      <c r="K21" s="21"/>
      <c r="L21" s="20">
        <f t="shared" si="8"/>
        <v>0</v>
      </c>
      <c r="M21" s="21"/>
      <c r="N21" s="20">
        <f t="shared" si="9"/>
        <v>0</v>
      </c>
      <c r="O21" s="22"/>
      <c r="P21" s="20">
        <f t="shared" si="10"/>
        <v>0</v>
      </c>
      <c r="Q21" s="22"/>
      <c r="R21" s="20">
        <f t="shared" si="0"/>
        <v>0</v>
      </c>
      <c r="S21" s="22"/>
      <c r="T21" s="20">
        <f t="shared" si="1"/>
        <v>0</v>
      </c>
      <c r="U21" s="22"/>
      <c r="V21" s="126">
        <f t="shared" si="2"/>
        <v>0</v>
      </c>
      <c r="W21" s="104"/>
      <c r="Y21" t="str">
        <f t="shared" si="3"/>
        <v>REVER PERCENTUAL ATÉ ATINGIR 100%- CASO NECESSÁRIO</v>
      </c>
    </row>
    <row r="22" spans="1:25" hidden="1" x14ac:dyDescent="0.25">
      <c r="A22" s="125">
        <v>6</v>
      </c>
      <c r="B22" s="19"/>
      <c r="C22" s="20"/>
      <c r="D22" s="30">
        <f t="shared" si="4"/>
        <v>0</v>
      </c>
      <c r="E22" s="21"/>
      <c r="F22" s="20">
        <f t="shared" si="5"/>
        <v>0</v>
      </c>
      <c r="G22" s="21"/>
      <c r="H22" s="20">
        <f t="shared" si="6"/>
        <v>0</v>
      </c>
      <c r="I22" s="21"/>
      <c r="J22" s="20">
        <f t="shared" si="7"/>
        <v>0</v>
      </c>
      <c r="K22" s="21"/>
      <c r="L22" s="20">
        <f t="shared" si="8"/>
        <v>0</v>
      </c>
      <c r="M22" s="21"/>
      <c r="N22" s="20">
        <f t="shared" si="9"/>
        <v>0</v>
      </c>
      <c r="O22" s="22"/>
      <c r="P22" s="20">
        <f t="shared" si="10"/>
        <v>0</v>
      </c>
      <c r="Q22" s="22"/>
      <c r="R22" s="20">
        <f t="shared" si="0"/>
        <v>0</v>
      </c>
      <c r="S22" s="22"/>
      <c r="T22" s="20">
        <f t="shared" si="1"/>
        <v>0</v>
      </c>
      <c r="U22" s="22"/>
      <c r="V22" s="126">
        <f t="shared" si="2"/>
        <v>0</v>
      </c>
      <c r="W22" s="104"/>
      <c r="Y22" t="str">
        <f t="shared" si="3"/>
        <v>REVER PERCENTUAL ATÉ ATINGIR 100%- CASO NECESSÁRIO</v>
      </c>
    </row>
    <row r="23" spans="1:25" hidden="1" x14ac:dyDescent="0.25">
      <c r="A23" s="125">
        <v>7</v>
      </c>
      <c r="B23" s="19"/>
      <c r="C23" s="20"/>
      <c r="D23" s="30">
        <f t="shared" si="4"/>
        <v>0</v>
      </c>
      <c r="E23" s="21"/>
      <c r="F23" s="20">
        <f t="shared" si="5"/>
        <v>0</v>
      </c>
      <c r="G23" s="21"/>
      <c r="H23" s="20">
        <f t="shared" si="6"/>
        <v>0</v>
      </c>
      <c r="I23" s="21"/>
      <c r="J23" s="20">
        <f t="shared" si="7"/>
        <v>0</v>
      </c>
      <c r="K23" s="21"/>
      <c r="L23" s="20">
        <f t="shared" si="8"/>
        <v>0</v>
      </c>
      <c r="M23" s="21"/>
      <c r="N23" s="20">
        <f t="shared" si="9"/>
        <v>0</v>
      </c>
      <c r="O23" s="22"/>
      <c r="P23" s="20">
        <f t="shared" si="10"/>
        <v>0</v>
      </c>
      <c r="Q23" s="22"/>
      <c r="R23" s="20">
        <f t="shared" si="0"/>
        <v>0</v>
      </c>
      <c r="S23" s="22"/>
      <c r="T23" s="20">
        <f t="shared" si="1"/>
        <v>0</v>
      </c>
      <c r="U23" s="22"/>
      <c r="V23" s="126">
        <f t="shared" si="2"/>
        <v>0</v>
      </c>
      <c r="W23" s="104"/>
      <c r="Y23" t="str">
        <f t="shared" si="3"/>
        <v>REVER PERCENTUAL ATÉ ATINGIR 100%- CASO NECESSÁRIO</v>
      </c>
    </row>
    <row r="24" spans="1:25" hidden="1" x14ac:dyDescent="0.25">
      <c r="A24" s="125">
        <v>8</v>
      </c>
      <c r="B24" s="19"/>
      <c r="C24" s="20"/>
      <c r="D24" s="30">
        <f t="shared" si="4"/>
        <v>0</v>
      </c>
      <c r="E24" s="21"/>
      <c r="F24" s="20">
        <f t="shared" si="5"/>
        <v>0</v>
      </c>
      <c r="G24" s="21"/>
      <c r="H24" s="20">
        <f t="shared" si="6"/>
        <v>0</v>
      </c>
      <c r="I24" s="21"/>
      <c r="J24" s="20">
        <f t="shared" si="7"/>
        <v>0</v>
      </c>
      <c r="K24" s="21"/>
      <c r="L24" s="20">
        <f t="shared" si="8"/>
        <v>0</v>
      </c>
      <c r="M24" s="21"/>
      <c r="N24" s="20">
        <f t="shared" si="9"/>
        <v>0</v>
      </c>
      <c r="O24" s="22"/>
      <c r="P24" s="20">
        <f t="shared" si="10"/>
        <v>0</v>
      </c>
      <c r="Q24" s="22"/>
      <c r="R24" s="20">
        <f t="shared" si="0"/>
        <v>0</v>
      </c>
      <c r="S24" s="22"/>
      <c r="T24" s="20">
        <f t="shared" si="1"/>
        <v>0</v>
      </c>
      <c r="U24" s="22"/>
      <c r="V24" s="126">
        <f t="shared" si="2"/>
        <v>0</v>
      </c>
      <c r="W24" s="104"/>
      <c r="Y24" t="str">
        <f t="shared" si="3"/>
        <v>REVER PERCENTUAL ATÉ ATINGIR 100%- CASO NECESSÁRIO</v>
      </c>
    </row>
    <row r="25" spans="1:25" hidden="1" x14ac:dyDescent="0.25">
      <c r="A25" s="125">
        <v>9</v>
      </c>
      <c r="B25" s="19"/>
      <c r="C25" s="20"/>
      <c r="D25" s="30">
        <f t="shared" si="4"/>
        <v>0</v>
      </c>
      <c r="E25" s="21"/>
      <c r="F25" s="20">
        <f t="shared" si="5"/>
        <v>0</v>
      </c>
      <c r="G25" s="21"/>
      <c r="H25" s="20">
        <f t="shared" si="6"/>
        <v>0</v>
      </c>
      <c r="I25" s="21"/>
      <c r="J25" s="20">
        <f t="shared" si="7"/>
        <v>0</v>
      </c>
      <c r="K25" s="21"/>
      <c r="L25" s="20">
        <f t="shared" si="8"/>
        <v>0</v>
      </c>
      <c r="M25" s="21"/>
      <c r="N25" s="20">
        <f t="shared" si="9"/>
        <v>0</v>
      </c>
      <c r="O25" s="22"/>
      <c r="P25" s="20">
        <f t="shared" si="10"/>
        <v>0</v>
      </c>
      <c r="Q25" s="22"/>
      <c r="R25" s="20">
        <f t="shared" si="0"/>
        <v>0</v>
      </c>
      <c r="S25" s="22"/>
      <c r="T25" s="20">
        <f t="shared" si="1"/>
        <v>0</v>
      </c>
      <c r="U25" s="22"/>
      <c r="V25" s="126">
        <f t="shared" si="2"/>
        <v>0</v>
      </c>
      <c r="W25" s="104"/>
      <c r="Y25" t="str">
        <f t="shared" si="3"/>
        <v>REVER PERCENTUAL ATÉ ATINGIR 100%- CASO NECESSÁRIO</v>
      </c>
    </row>
    <row r="26" spans="1:25" hidden="1" x14ac:dyDescent="0.25">
      <c r="A26" s="125">
        <v>10</v>
      </c>
      <c r="B26" s="19"/>
      <c r="C26" s="20"/>
      <c r="D26" s="30">
        <f t="shared" si="4"/>
        <v>0</v>
      </c>
      <c r="E26" s="21"/>
      <c r="F26" s="20">
        <f t="shared" si="5"/>
        <v>0</v>
      </c>
      <c r="G26" s="21"/>
      <c r="H26" s="20">
        <f t="shared" si="6"/>
        <v>0</v>
      </c>
      <c r="I26" s="21"/>
      <c r="J26" s="20">
        <f t="shared" si="7"/>
        <v>0</v>
      </c>
      <c r="K26" s="21"/>
      <c r="L26" s="20">
        <f t="shared" si="8"/>
        <v>0</v>
      </c>
      <c r="M26" s="21"/>
      <c r="N26" s="20">
        <f t="shared" si="9"/>
        <v>0</v>
      </c>
      <c r="O26" s="22"/>
      <c r="P26" s="20">
        <f t="shared" si="10"/>
        <v>0</v>
      </c>
      <c r="Q26" s="22"/>
      <c r="R26" s="20">
        <f t="shared" si="0"/>
        <v>0</v>
      </c>
      <c r="S26" s="22"/>
      <c r="T26" s="20">
        <f t="shared" si="1"/>
        <v>0</v>
      </c>
      <c r="U26" s="22"/>
      <c r="V26" s="126">
        <f t="shared" si="2"/>
        <v>0</v>
      </c>
      <c r="W26" s="104"/>
      <c r="Y26" t="str">
        <f t="shared" si="3"/>
        <v>REVER PERCENTUAL ATÉ ATINGIR 100%- CASO NECESSÁRIO</v>
      </c>
    </row>
    <row r="27" spans="1:25" hidden="1" x14ac:dyDescent="0.25">
      <c r="A27" s="125">
        <v>11</v>
      </c>
      <c r="B27" s="19"/>
      <c r="C27" s="20"/>
      <c r="D27" s="30">
        <f t="shared" si="4"/>
        <v>0</v>
      </c>
      <c r="E27" s="21"/>
      <c r="F27" s="20">
        <f t="shared" si="5"/>
        <v>0</v>
      </c>
      <c r="G27" s="21"/>
      <c r="H27" s="20">
        <f t="shared" si="6"/>
        <v>0</v>
      </c>
      <c r="I27" s="21"/>
      <c r="J27" s="20">
        <f t="shared" si="7"/>
        <v>0</v>
      </c>
      <c r="K27" s="21"/>
      <c r="L27" s="20">
        <f t="shared" si="8"/>
        <v>0</v>
      </c>
      <c r="M27" s="21"/>
      <c r="N27" s="20">
        <f t="shared" si="9"/>
        <v>0</v>
      </c>
      <c r="O27" s="22"/>
      <c r="P27" s="20">
        <f t="shared" si="10"/>
        <v>0</v>
      </c>
      <c r="Q27" s="22"/>
      <c r="R27" s="20">
        <f t="shared" si="0"/>
        <v>0</v>
      </c>
      <c r="S27" s="22"/>
      <c r="T27" s="20">
        <f t="shared" si="1"/>
        <v>0</v>
      </c>
      <c r="U27" s="22"/>
      <c r="V27" s="126">
        <f t="shared" si="2"/>
        <v>0</v>
      </c>
      <c r="W27" s="104"/>
      <c r="Y27" t="str">
        <f t="shared" si="3"/>
        <v>REVER PERCENTUAL ATÉ ATINGIR 100%- CASO NECESSÁRIO</v>
      </c>
    </row>
    <row r="28" spans="1:25" hidden="1" x14ac:dyDescent="0.25">
      <c r="A28" s="125">
        <v>12</v>
      </c>
      <c r="B28" s="19"/>
      <c r="C28" s="20"/>
      <c r="D28" s="30">
        <f t="shared" si="4"/>
        <v>0</v>
      </c>
      <c r="E28" s="21"/>
      <c r="F28" s="20">
        <f t="shared" si="5"/>
        <v>0</v>
      </c>
      <c r="G28" s="21"/>
      <c r="H28" s="20">
        <f t="shared" si="6"/>
        <v>0</v>
      </c>
      <c r="I28" s="21"/>
      <c r="J28" s="20">
        <f t="shared" si="7"/>
        <v>0</v>
      </c>
      <c r="K28" s="21"/>
      <c r="L28" s="20">
        <f t="shared" si="8"/>
        <v>0</v>
      </c>
      <c r="M28" s="21"/>
      <c r="N28" s="20">
        <f t="shared" si="9"/>
        <v>0</v>
      </c>
      <c r="O28" s="22"/>
      <c r="P28" s="20">
        <f t="shared" si="10"/>
        <v>0</v>
      </c>
      <c r="Q28" s="22"/>
      <c r="R28" s="20">
        <f t="shared" si="0"/>
        <v>0</v>
      </c>
      <c r="S28" s="22"/>
      <c r="T28" s="20">
        <f t="shared" si="1"/>
        <v>0</v>
      </c>
      <c r="U28" s="22"/>
      <c r="V28" s="126">
        <f t="shared" si="2"/>
        <v>0</v>
      </c>
      <c r="W28" s="104"/>
      <c r="Y28" t="str">
        <f t="shared" si="3"/>
        <v>REVER PERCENTUAL ATÉ ATINGIR 100%- CASO NECESSÁRIO</v>
      </c>
    </row>
    <row r="29" spans="1:25" hidden="1" x14ac:dyDescent="0.25">
      <c r="A29" s="125">
        <v>13</v>
      </c>
      <c r="B29" s="19"/>
      <c r="C29" s="20"/>
      <c r="D29" s="30">
        <f t="shared" si="4"/>
        <v>0</v>
      </c>
      <c r="E29" s="21"/>
      <c r="F29" s="20">
        <f t="shared" si="5"/>
        <v>0</v>
      </c>
      <c r="G29" s="21"/>
      <c r="H29" s="20">
        <f t="shared" si="6"/>
        <v>0</v>
      </c>
      <c r="I29" s="21"/>
      <c r="J29" s="20">
        <f t="shared" si="7"/>
        <v>0</v>
      </c>
      <c r="K29" s="21"/>
      <c r="L29" s="20">
        <f t="shared" si="8"/>
        <v>0</v>
      </c>
      <c r="M29" s="21"/>
      <c r="N29" s="20">
        <f t="shared" si="9"/>
        <v>0</v>
      </c>
      <c r="O29" s="22"/>
      <c r="P29" s="20">
        <f t="shared" si="10"/>
        <v>0</v>
      </c>
      <c r="Q29" s="22"/>
      <c r="R29" s="20">
        <f t="shared" si="0"/>
        <v>0</v>
      </c>
      <c r="S29" s="22"/>
      <c r="T29" s="20">
        <f t="shared" si="1"/>
        <v>0</v>
      </c>
      <c r="U29" s="22"/>
      <c r="V29" s="126">
        <f t="shared" si="2"/>
        <v>0</v>
      </c>
      <c r="W29" s="104"/>
      <c r="Y29" t="str">
        <f t="shared" si="3"/>
        <v>REVER PERCENTUAL ATÉ ATINGIR 100%- CASO NECESSÁRIO</v>
      </c>
    </row>
    <row r="30" spans="1:25" hidden="1" x14ac:dyDescent="0.25">
      <c r="A30" s="125">
        <v>14</v>
      </c>
      <c r="B30" s="19"/>
      <c r="C30" s="20"/>
      <c r="D30" s="30">
        <f t="shared" si="4"/>
        <v>0</v>
      </c>
      <c r="E30" s="21"/>
      <c r="F30" s="20">
        <f t="shared" si="5"/>
        <v>0</v>
      </c>
      <c r="G30" s="21"/>
      <c r="H30" s="20">
        <f t="shared" si="6"/>
        <v>0</v>
      </c>
      <c r="I30" s="21"/>
      <c r="J30" s="20">
        <f t="shared" si="7"/>
        <v>0</v>
      </c>
      <c r="K30" s="21"/>
      <c r="L30" s="20">
        <f t="shared" si="8"/>
        <v>0</v>
      </c>
      <c r="M30" s="21"/>
      <c r="N30" s="20">
        <f t="shared" si="9"/>
        <v>0</v>
      </c>
      <c r="O30" s="22"/>
      <c r="P30" s="20">
        <f t="shared" si="10"/>
        <v>0</v>
      </c>
      <c r="Q30" s="22"/>
      <c r="R30" s="20">
        <f t="shared" si="0"/>
        <v>0</v>
      </c>
      <c r="S30" s="22"/>
      <c r="T30" s="20">
        <f t="shared" si="1"/>
        <v>0</v>
      </c>
      <c r="U30" s="22"/>
      <c r="V30" s="126">
        <f t="shared" si="2"/>
        <v>0</v>
      </c>
      <c r="W30" s="104"/>
      <c r="Y30" t="str">
        <f t="shared" si="3"/>
        <v>REVER PERCENTUAL ATÉ ATINGIR 100%- CASO NECESSÁRIO</v>
      </c>
    </row>
    <row r="31" spans="1:25" hidden="1" x14ac:dyDescent="0.25">
      <c r="A31" s="125">
        <v>15</v>
      </c>
      <c r="B31" s="19"/>
      <c r="C31" s="20"/>
      <c r="D31" s="30">
        <f t="shared" si="4"/>
        <v>0</v>
      </c>
      <c r="E31" s="21"/>
      <c r="F31" s="20">
        <f t="shared" si="5"/>
        <v>0</v>
      </c>
      <c r="G31" s="21"/>
      <c r="H31" s="20">
        <f t="shared" si="6"/>
        <v>0</v>
      </c>
      <c r="I31" s="21"/>
      <c r="J31" s="20">
        <f t="shared" si="7"/>
        <v>0</v>
      </c>
      <c r="K31" s="21"/>
      <c r="L31" s="20">
        <f t="shared" si="8"/>
        <v>0</v>
      </c>
      <c r="M31" s="21"/>
      <c r="N31" s="20">
        <f t="shared" si="9"/>
        <v>0</v>
      </c>
      <c r="O31" s="22"/>
      <c r="P31" s="20">
        <f t="shared" si="10"/>
        <v>0</v>
      </c>
      <c r="Q31" s="22"/>
      <c r="R31" s="20">
        <f t="shared" si="0"/>
        <v>0</v>
      </c>
      <c r="S31" s="22"/>
      <c r="T31" s="20">
        <f t="shared" si="1"/>
        <v>0</v>
      </c>
      <c r="U31" s="22"/>
      <c r="V31" s="126">
        <f t="shared" si="2"/>
        <v>0</v>
      </c>
      <c r="W31" s="104"/>
      <c r="Y31" t="str">
        <f t="shared" si="3"/>
        <v>REVER PERCENTUAL ATÉ ATINGIR 100%- CASO NECESSÁRIO</v>
      </c>
    </row>
    <row r="32" spans="1:25" hidden="1" x14ac:dyDescent="0.25">
      <c r="A32" s="125">
        <v>16</v>
      </c>
      <c r="B32" s="19"/>
      <c r="C32" s="20"/>
      <c r="D32" s="30">
        <f t="shared" si="4"/>
        <v>0</v>
      </c>
      <c r="E32" s="21"/>
      <c r="F32" s="20">
        <f t="shared" si="5"/>
        <v>0</v>
      </c>
      <c r="G32" s="21"/>
      <c r="H32" s="20">
        <f t="shared" si="6"/>
        <v>0</v>
      </c>
      <c r="I32" s="21"/>
      <c r="J32" s="20">
        <f t="shared" si="7"/>
        <v>0</v>
      </c>
      <c r="K32" s="21"/>
      <c r="L32" s="20">
        <f t="shared" si="8"/>
        <v>0</v>
      </c>
      <c r="M32" s="21"/>
      <c r="N32" s="20">
        <f t="shared" si="9"/>
        <v>0</v>
      </c>
      <c r="O32" s="22"/>
      <c r="P32" s="20">
        <f t="shared" si="10"/>
        <v>0</v>
      </c>
      <c r="Q32" s="22"/>
      <c r="R32" s="20">
        <f t="shared" si="0"/>
        <v>0</v>
      </c>
      <c r="S32" s="22"/>
      <c r="T32" s="20">
        <f t="shared" si="1"/>
        <v>0</v>
      </c>
      <c r="U32" s="22"/>
      <c r="V32" s="126">
        <f t="shared" si="2"/>
        <v>0</v>
      </c>
      <c r="W32" s="104"/>
      <c r="Y32" t="str">
        <f t="shared" si="3"/>
        <v>REVER PERCENTUAL ATÉ ATINGIR 100%- CASO NECESSÁRIO</v>
      </c>
    </row>
    <row r="33" spans="1:25" hidden="1" x14ac:dyDescent="0.25">
      <c r="A33" s="125">
        <v>17</v>
      </c>
      <c r="B33" s="19"/>
      <c r="C33" s="20"/>
      <c r="D33" s="30">
        <f t="shared" si="4"/>
        <v>0</v>
      </c>
      <c r="E33" s="21"/>
      <c r="F33" s="20">
        <f t="shared" si="5"/>
        <v>0</v>
      </c>
      <c r="G33" s="21"/>
      <c r="H33" s="20">
        <f t="shared" si="6"/>
        <v>0</v>
      </c>
      <c r="I33" s="21"/>
      <c r="J33" s="20">
        <f t="shared" si="7"/>
        <v>0</v>
      </c>
      <c r="K33" s="21"/>
      <c r="L33" s="20">
        <f t="shared" si="8"/>
        <v>0</v>
      </c>
      <c r="M33" s="21"/>
      <c r="N33" s="20">
        <f t="shared" si="9"/>
        <v>0</v>
      </c>
      <c r="O33" s="22"/>
      <c r="P33" s="20">
        <f t="shared" si="10"/>
        <v>0</v>
      </c>
      <c r="Q33" s="22"/>
      <c r="R33" s="20">
        <f t="shared" si="0"/>
        <v>0</v>
      </c>
      <c r="S33" s="22"/>
      <c r="T33" s="20">
        <f t="shared" si="1"/>
        <v>0</v>
      </c>
      <c r="U33" s="22"/>
      <c r="V33" s="126">
        <f t="shared" si="2"/>
        <v>0</v>
      </c>
      <c r="W33" s="104"/>
      <c r="Y33" t="str">
        <f t="shared" si="3"/>
        <v>REVER PERCENTUAL ATÉ ATINGIR 100%- CASO NECESSÁRIO</v>
      </c>
    </row>
    <row r="34" spans="1:25" hidden="1" x14ac:dyDescent="0.25">
      <c r="A34" s="125">
        <v>18</v>
      </c>
      <c r="B34" s="19"/>
      <c r="C34" s="20"/>
      <c r="D34" s="30">
        <f t="shared" si="4"/>
        <v>0</v>
      </c>
      <c r="E34" s="21"/>
      <c r="F34" s="20">
        <f t="shared" si="5"/>
        <v>0</v>
      </c>
      <c r="G34" s="21"/>
      <c r="H34" s="20">
        <f t="shared" si="6"/>
        <v>0</v>
      </c>
      <c r="I34" s="21"/>
      <c r="J34" s="20">
        <f t="shared" si="7"/>
        <v>0</v>
      </c>
      <c r="K34" s="21"/>
      <c r="L34" s="20">
        <f t="shared" si="8"/>
        <v>0</v>
      </c>
      <c r="M34" s="21"/>
      <c r="N34" s="20">
        <f t="shared" si="9"/>
        <v>0</v>
      </c>
      <c r="O34" s="22"/>
      <c r="P34" s="20">
        <f t="shared" si="10"/>
        <v>0</v>
      </c>
      <c r="Q34" s="22"/>
      <c r="R34" s="20">
        <f t="shared" si="0"/>
        <v>0</v>
      </c>
      <c r="S34" s="22"/>
      <c r="T34" s="20">
        <f t="shared" si="1"/>
        <v>0</v>
      </c>
      <c r="U34" s="22"/>
      <c r="V34" s="126">
        <f t="shared" si="2"/>
        <v>0</v>
      </c>
      <c r="W34" s="104"/>
      <c r="Y34" t="str">
        <f t="shared" si="3"/>
        <v>REVER PERCENTUAL ATÉ ATINGIR 100%- CASO NECESSÁRIO</v>
      </c>
    </row>
    <row r="35" spans="1:25" hidden="1" x14ac:dyDescent="0.25">
      <c r="A35" s="125">
        <v>19</v>
      </c>
      <c r="B35" s="19"/>
      <c r="C35" s="20"/>
      <c r="D35" s="30">
        <f t="shared" si="4"/>
        <v>0</v>
      </c>
      <c r="E35" s="21"/>
      <c r="F35" s="20">
        <f t="shared" si="5"/>
        <v>0</v>
      </c>
      <c r="G35" s="21"/>
      <c r="H35" s="20">
        <f t="shared" si="6"/>
        <v>0</v>
      </c>
      <c r="I35" s="21"/>
      <c r="J35" s="20">
        <f t="shared" si="7"/>
        <v>0</v>
      </c>
      <c r="K35" s="21"/>
      <c r="L35" s="20">
        <f t="shared" si="8"/>
        <v>0</v>
      </c>
      <c r="M35" s="21"/>
      <c r="N35" s="20">
        <f t="shared" si="9"/>
        <v>0</v>
      </c>
      <c r="O35" s="22"/>
      <c r="P35" s="20">
        <f t="shared" si="10"/>
        <v>0</v>
      </c>
      <c r="Q35" s="22"/>
      <c r="R35" s="20">
        <f t="shared" si="0"/>
        <v>0</v>
      </c>
      <c r="S35" s="22"/>
      <c r="T35" s="20">
        <f t="shared" si="1"/>
        <v>0</v>
      </c>
      <c r="U35" s="22"/>
      <c r="V35" s="126">
        <f t="shared" si="2"/>
        <v>0</v>
      </c>
      <c r="W35" s="104"/>
      <c r="Y35" t="str">
        <f t="shared" si="3"/>
        <v>REVER PERCENTUAL ATÉ ATINGIR 100%- CASO NECESSÁRIO</v>
      </c>
    </row>
    <row r="36" spans="1:25" hidden="1" x14ac:dyDescent="0.25">
      <c r="A36" s="125">
        <v>20</v>
      </c>
      <c r="B36" s="19"/>
      <c r="C36" s="20"/>
      <c r="D36" s="30">
        <f t="shared" si="4"/>
        <v>0</v>
      </c>
      <c r="E36" s="21"/>
      <c r="F36" s="20">
        <f t="shared" si="5"/>
        <v>0</v>
      </c>
      <c r="G36" s="21"/>
      <c r="H36" s="20">
        <f t="shared" si="6"/>
        <v>0</v>
      </c>
      <c r="I36" s="21"/>
      <c r="J36" s="20">
        <f t="shared" si="7"/>
        <v>0</v>
      </c>
      <c r="K36" s="21"/>
      <c r="L36" s="20">
        <f t="shared" si="8"/>
        <v>0</v>
      </c>
      <c r="M36" s="21"/>
      <c r="N36" s="20">
        <f t="shared" si="9"/>
        <v>0</v>
      </c>
      <c r="O36" s="22"/>
      <c r="P36" s="20">
        <f t="shared" si="10"/>
        <v>0</v>
      </c>
      <c r="Q36" s="22"/>
      <c r="R36" s="20">
        <f t="shared" si="0"/>
        <v>0</v>
      </c>
      <c r="S36" s="22"/>
      <c r="T36" s="20">
        <f t="shared" si="1"/>
        <v>0</v>
      </c>
      <c r="U36" s="22"/>
      <c r="V36" s="126">
        <f t="shared" si="2"/>
        <v>0</v>
      </c>
      <c r="W36" s="104"/>
      <c r="Y36" t="str">
        <f t="shared" si="3"/>
        <v>REVER PERCENTUAL ATÉ ATINGIR 100%- CASO NECESSÁRIO</v>
      </c>
    </row>
    <row r="37" spans="1:25" hidden="1" x14ac:dyDescent="0.25">
      <c r="A37" s="125">
        <v>21</v>
      </c>
      <c r="B37" s="19"/>
      <c r="C37" s="20"/>
      <c r="D37" s="30">
        <f t="shared" si="4"/>
        <v>0</v>
      </c>
      <c r="E37" s="21"/>
      <c r="F37" s="20">
        <f t="shared" si="5"/>
        <v>0</v>
      </c>
      <c r="G37" s="21"/>
      <c r="H37" s="20">
        <f t="shared" si="6"/>
        <v>0</v>
      </c>
      <c r="I37" s="21"/>
      <c r="J37" s="20">
        <f t="shared" si="7"/>
        <v>0</v>
      </c>
      <c r="K37" s="21"/>
      <c r="L37" s="20">
        <f t="shared" si="8"/>
        <v>0</v>
      </c>
      <c r="M37" s="21"/>
      <c r="N37" s="20">
        <f t="shared" si="9"/>
        <v>0</v>
      </c>
      <c r="O37" s="22"/>
      <c r="P37" s="20">
        <f t="shared" si="10"/>
        <v>0</v>
      </c>
      <c r="Q37" s="22"/>
      <c r="R37" s="20">
        <f t="shared" si="0"/>
        <v>0</v>
      </c>
      <c r="S37" s="22"/>
      <c r="T37" s="20">
        <f t="shared" si="1"/>
        <v>0</v>
      </c>
      <c r="U37" s="22"/>
      <c r="V37" s="126">
        <f t="shared" si="2"/>
        <v>0</v>
      </c>
      <c r="W37" s="104"/>
      <c r="Y37" t="str">
        <f t="shared" si="3"/>
        <v>REVER PERCENTUAL ATÉ ATINGIR 100%- CASO NECESSÁRIO</v>
      </c>
    </row>
    <row r="38" spans="1:25" hidden="1" x14ac:dyDescent="0.25">
      <c r="A38" s="125">
        <v>22</v>
      </c>
      <c r="B38" s="19"/>
      <c r="C38" s="20"/>
      <c r="D38" s="30">
        <f t="shared" si="4"/>
        <v>0</v>
      </c>
      <c r="E38" s="21"/>
      <c r="F38" s="20">
        <f t="shared" si="5"/>
        <v>0</v>
      </c>
      <c r="G38" s="21"/>
      <c r="H38" s="20">
        <f t="shared" si="6"/>
        <v>0</v>
      </c>
      <c r="I38" s="21"/>
      <c r="J38" s="20">
        <f t="shared" si="7"/>
        <v>0</v>
      </c>
      <c r="K38" s="21"/>
      <c r="L38" s="20">
        <f t="shared" si="8"/>
        <v>0</v>
      </c>
      <c r="M38" s="21"/>
      <c r="N38" s="20">
        <f t="shared" si="9"/>
        <v>0</v>
      </c>
      <c r="O38" s="22"/>
      <c r="P38" s="20">
        <f t="shared" si="10"/>
        <v>0</v>
      </c>
      <c r="Q38" s="22"/>
      <c r="R38" s="20">
        <f t="shared" si="0"/>
        <v>0</v>
      </c>
      <c r="S38" s="22"/>
      <c r="T38" s="20">
        <f t="shared" si="1"/>
        <v>0</v>
      </c>
      <c r="U38" s="22"/>
      <c r="V38" s="126">
        <f t="shared" si="2"/>
        <v>0</v>
      </c>
      <c r="W38" s="104"/>
      <c r="Y38" t="str">
        <f t="shared" si="3"/>
        <v>REVER PERCENTUAL ATÉ ATINGIR 100%- CASO NECESSÁRIO</v>
      </c>
    </row>
    <row r="39" spans="1:25" hidden="1" x14ac:dyDescent="0.25">
      <c r="A39" s="125">
        <v>23</v>
      </c>
      <c r="B39" s="19"/>
      <c r="C39" s="20"/>
      <c r="D39" s="30">
        <f t="shared" si="4"/>
        <v>0</v>
      </c>
      <c r="E39" s="21"/>
      <c r="F39" s="20">
        <f t="shared" si="5"/>
        <v>0</v>
      </c>
      <c r="G39" s="21"/>
      <c r="H39" s="20">
        <f t="shared" si="6"/>
        <v>0</v>
      </c>
      <c r="I39" s="21"/>
      <c r="J39" s="20">
        <f t="shared" si="7"/>
        <v>0</v>
      </c>
      <c r="K39" s="21"/>
      <c r="L39" s="20">
        <f t="shared" si="8"/>
        <v>0</v>
      </c>
      <c r="M39" s="21"/>
      <c r="N39" s="20">
        <f t="shared" si="9"/>
        <v>0</v>
      </c>
      <c r="O39" s="22"/>
      <c r="P39" s="20">
        <f t="shared" si="10"/>
        <v>0</v>
      </c>
      <c r="Q39" s="22"/>
      <c r="R39" s="20">
        <f t="shared" si="0"/>
        <v>0</v>
      </c>
      <c r="S39" s="22"/>
      <c r="T39" s="20">
        <f t="shared" si="1"/>
        <v>0</v>
      </c>
      <c r="U39" s="22"/>
      <c r="V39" s="126">
        <f t="shared" si="2"/>
        <v>0</v>
      </c>
      <c r="W39" s="104"/>
      <c r="Y39" t="str">
        <f t="shared" si="3"/>
        <v>REVER PERCENTUAL ATÉ ATINGIR 100%- CASO NECESSÁRIO</v>
      </c>
    </row>
    <row r="40" spans="1:25" hidden="1" x14ac:dyDescent="0.25">
      <c r="A40" s="125">
        <v>24</v>
      </c>
      <c r="B40" s="19"/>
      <c r="C40" s="20"/>
      <c r="D40" s="30">
        <f t="shared" si="4"/>
        <v>0</v>
      </c>
      <c r="E40" s="21"/>
      <c r="F40" s="20">
        <f t="shared" si="5"/>
        <v>0</v>
      </c>
      <c r="G40" s="21"/>
      <c r="H40" s="20">
        <f t="shared" si="6"/>
        <v>0</v>
      </c>
      <c r="I40" s="21"/>
      <c r="J40" s="20">
        <f t="shared" si="7"/>
        <v>0</v>
      </c>
      <c r="K40" s="21"/>
      <c r="L40" s="20">
        <f t="shared" si="8"/>
        <v>0</v>
      </c>
      <c r="M40" s="21"/>
      <c r="N40" s="20">
        <f t="shared" si="9"/>
        <v>0</v>
      </c>
      <c r="O40" s="22"/>
      <c r="P40" s="20">
        <f t="shared" si="10"/>
        <v>0</v>
      </c>
      <c r="Q40" s="22"/>
      <c r="R40" s="20">
        <f t="shared" si="0"/>
        <v>0</v>
      </c>
      <c r="S40" s="22"/>
      <c r="T40" s="20">
        <f t="shared" si="1"/>
        <v>0</v>
      </c>
      <c r="U40" s="22"/>
      <c r="V40" s="126">
        <f t="shared" si="2"/>
        <v>0</v>
      </c>
      <c r="W40" s="104"/>
      <c r="Y40" t="str">
        <f t="shared" si="3"/>
        <v>REVER PERCENTUAL ATÉ ATINGIR 100%- CASO NECESSÁRIO</v>
      </c>
    </row>
    <row r="41" spans="1:25" hidden="1" x14ac:dyDescent="0.25">
      <c r="A41" s="125">
        <v>25</v>
      </c>
      <c r="B41" s="19"/>
      <c r="C41" s="20"/>
      <c r="D41" s="30">
        <f t="shared" si="4"/>
        <v>0</v>
      </c>
      <c r="E41" s="21"/>
      <c r="F41" s="20">
        <f t="shared" ref="F41:F43" si="11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126">
        <f>T41+U41</f>
        <v>0</v>
      </c>
      <c r="W41" s="104"/>
      <c r="Y41" t="str">
        <f t="shared" si="3"/>
        <v>REVER PERCENTUAL ATÉ ATINGIR 100%- CASO NECESSÁRIO</v>
      </c>
    </row>
    <row r="42" spans="1:25" hidden="1" x14ac:dyDescent="0.25">
      <c r="A42" s="125">
        <v>26</v>
      </c>
      <c r="B42" s="19"/>
      <c r="C42" s="20"/>
      <c r="D42" s="30">
        <f t="shared" si="4"/>
        <v>0</v>
      </c>
      <c r="E42" s="21"/>
      <c r="F42" s="20">
        <f t="shared" si="11"/>
        <v>0</v>
      </c>
      <c r="G42" s="21"/>
      <c r="H42" s="20">
        <f t="shared" ref="H42" si="12">F42+G42</f>
        <v>0</v>
      </c>
      <c r="I42" s="21"/>
      <c r="J42" s="20">
        <f t="shared" ref="J42" si="13">H42+I42</f>
        <v>0</v>
      </c>
      <c r="K42" s="21"/>
      <c r="L42" s="20">
        <f t="shared" ref="L42" si="14">J42+K42</f>
        <v>0</v>
      </c>
      <c r="M42" s="21"/>
      <c r="N42" s="20">
        <f t="shared" ref="N42" si="15">L42+M42</f>
        <v>0</v>
      </c>
      <c r="O42" s="22"/>
      <c r="P42" s="20">
        <f t="shared" ref="P42" si="16">N42+O42</f>
        <v>0</v>
      </c>
      <c r="Q42" s="22"/>
      <c r="R42" s="20">
        <f t="shared" ref="R42:R43" si="17">P42+Q42</f>
        <v>0</v>
      </c>
      <c r="S42" s="22"/>
      <c r="T42" s="20">
        <f t="shared" ref="T42:T43" si="18">R42+S42</f>
        <v>0</v>
      </c>
      <c r="U42" s="22"/>
      <c r="V42" s="126">
        <f t="shared" ref="V42:V43" si="19">T42+U42</f>
        <v>0</v>
      </c>
      <c r="W42" s="104"/>
      <c r="Y42" t="str">
        <f t="shared" si="3"/>
        <v>REVER PERCENTUAL ATÉ ATINGIR 100%- CASO NECESSÁRIO</v>
      </c>
    </row>
    <row r="43" spans="1:25" x14ac:dyDescent="0.25">
      <c r="A43" s="125"/>
      <c r="B43" s="19"/>
      <c r="C43" s="20"/>
      <c r="D43" s="100">
        <f>((C43*100)/$C$45)/100</f>
        <v>0</v>
      </c>
      <c r="E43" s="21"/>
      <c r="F43" s="20">
        <f t="shared" si="11"/>
        <v>0</v>
      </c>
      <c r="G43" s="21"/>
      <c r="H43" s="20">
        <f t="shared" ref="H43" si="20">F43+G43</f>
        <v>0</v>
      </c>
      <c r="I43" s="21"/>
      <c r="J43" s="20">
        <f t="shared" ref="J43" si="21">H43+I43</f>
        <v>0</v>
      </c>
      <c r="K43" s="95"/>
      <c r="L43" s="20">
        <f t="shared" ref="L43" si="22">J43+K43</f>
        <v>0</v>
      </c>
      <c r="M43" s="95"/>
      <c r="N43" s="20">
        <f t="shared" ref="N43" si="23">L43+M43</f>
        <v>0</v>
      </c>
      <c r="O43" s="96"/>
      <c r="P43" s="20">
        <f t="shared" ref="P43" si="24">N43+O43</f>
        <v>0</v>
      </c>
      <c r="Q43" s="96"/>
      <c r="R43" s="20">
        <f t="shared" si="17"/>
        <v>0</v>
      </c>
      <c r="S43" s="96"/>
      <c r="T43" s="20">
        <f t="shared" si="18"/>
        <v>0</v>
      </c>
      <c r="U43" s="96"/>
      <c r="V43" s="126">
        <f t="shared" si="19"/>
        <v>0</v>
      </c>
      <c r="W43" s="104"/>
    </row>
    <row r="44" spans="1:25" x14ac:dyDescent="0.25">
      <c r="A44" s="127"/>
      <c r="B44" s="23" t="s">
        <v>26</v>
      </c>
      <c r="C44" s="31">
        <f>C45/SUM(C18:C43)</f>
        <v>1</v>
      </c>
      <c r="D44" s="31">
        <f>SUM(D18:D43)</f>
        <v>1</v>
      </c>
      <c r="E44" s="32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1</v>
      </c>
      <c r="F44" s="32">
        <f>E44</f>
        <v>1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</v>
      </c>
      <c r="H44" s="32">
        <f>F44+G44</f>
        <v>1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32">
        <f>H44+I44</f>
        <v>1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32">
        <f>J44+K44</f>
        <v>1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32">
        <f>L44+M44</f>
        <v>1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32">
        <f>N44+O44</f>
        <v>1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32">
        <f>P44+Q44</f>
        <v>1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32">
        <f>R44+S44</f>
        <v>1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32">
        <f>T44+U44</f>
        <v>1</v>
      </c>
      <c r="W44" s="105"/>
    </row>
    <row r="45" spans="1:25" x14ac:dyDescent="0.25">
      <c r="A45" s="128"/>
      <c r="B45" s="25" t="s">
        <v>27</v>
      </c>
      <c r="C45" s="24">
        <f>SUM(C18:C43)</f>
        <v>14484.79</v>
      </c>
      <c r="D45" s="31">
        <f>D44</f>
        <v>1</v>
      </c>
      <c r="E45" s="152">
        <f>($C$45*E44)</f>
        <v>14484.79</v>
      </c>
      <c r="F45" s="152"/>
      <c r="G45" s="152">
        <f t="shared" ref="G45" si="25">($C$45*G44)</f>
        <v>0</v>
      </c>
      <c r="H45" s="152"/>
      <c r="I45" s="152">
        <f t="shared" ref="I45" si="26">($C$45*I44)</f>
        <v>0</v>
      </c>
      <c r="J45" s="152"/>
      <c r="K45" s="152">
        <f t="shared" ref="K45" si="27">($C$45*K44)</f>
        <v>0</v>
      </c>
      <c r="L45" s="152"/>
      <c r="M45" s="152">
        <f t="shared" ref="M45" si="28">($C$45*M44)</f>
        <v>0</v>
      </c>
      <c r="N45" s="152"/>
      <c r="O45" s="152">
        <f t="shared" ref="O45" si="29">($C$45*O44)</f>
        <v>0</v>
      </c>
      <c r="P45" s="152"/>
      <c r="Q45" s="152">
        <f t="shared" ref="Q45" si="30">($C$45*Q44)</f>
        <v>0</v>
      </c>
      <c r="R45" s="152"/>
      <c r="S45" s="152">
        <f t="shared" ref="S45" si="31">($C$45*S44)</f>
        <v>0</v>
      </c>
      <c r="T45" s="152"/>
      <c r="U45" s="152">
        <f t="shared" ref="U45" si="32">($C$45*U44)</f>
        <v>0</v>
      </c>
      <c r="V45" s="161"/>
      <c r="W45" s="106"/>
    </row>
    <row r="46" spans="1:25" ht="15.75" thickBot="1" x14ac:dyDescent="0.3">
      <c r="A46" s="129"/>
      <c r="B46" s="130" t="s">
        <v>28</v>
      </c>
      <c r="C46" s="131"/>
      <c r="D46" s="131"/>
      <c r="E46" s="159">
        <f>E45</f>
        <v>14484.79</v>
      </c>
      <c r="F46" s="159"/>
      <c r="G46" s="159">
        <f>G45+E46</f>
        <v>14484.79</v>
      </c>
      <c r="H46" s="159"/>
      <c r="I46" s="159">
        <f t="shared" ref="I46" si="33">I45+G46</f>
        <v>14484.79</v>
      </c>
      <c r="J46" s="159"/>
      <c r="K46" s="159">
        <f t="shared" ref="K46" si="34">K45+I46</f>
        <v>14484.79</v>
      </c>
      <c r="L46" s="159"/>
      <c r="M46" s="159">
        <f t="shared" ref="M46" si="35">M45+K46</f>
        <v>14484.79</v>
      </c>
      <c r="N46" s="159"/>
      <c r="O46" s="159">
        <f t="shared" ref="O46" si="36">O45+M46</f>
        <v>14484.79</v>
      </c>
      <c r="P46" s="159"/>
      <c r="Q46" s="159">
        <f t="shared" ref="Q46" si="37">Q45+O46</f>
        <v>14484.79</v>
      </c>
      <c r="R46" s="159"/>
      <c r="S46" s="159">
        <f t="shared" ref="S46" si="38">S45+Q46</f>
        <v>14484.79</v>
      </c>
      <c r="T46" s="159"/>
      <c r="U46" s="159">
        <f t="shared" ref="U46" si="39">U45+S46</f>
        <v>14484.79</v>
      </c>
      <c r="V46" s="162"/>
      <c r="W46" s="106"/>
    </row>
    <row r="48" spans="1:25" x14ac:dyDescent="0.25">
      <c r="A48" s="97"/>
      <c r="B48" s="97"/>
      <c r="C48" s="27"/>
      <c r="D48" s="97"/>
      <c r="E48" s="97"/>
      <c r="F48" s="97"/>
      <c r="G48" s="97"/>
      <c r="H48" s="97"/>
      <c r="I48" s="97"/>
      <c r="J48" s="9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27" t="s">
        <v>31</v>
      </c>
      <c r="B49" s="27"/>
      <c r="C49" s="27"/>
      <c r="D49" s="27" t="s">
        <v>68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</row>
    <row r="51" spans="1:23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1:23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</row>
    <row r="53" spans="1:23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</sheetData>
  <sheetProtection password="EE6F" sheet="1" objects="1" scenarios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8:P43 R17:R43 N18:N42 L18:L42 J18:J42 H18:H42 F18:F43 T17:T43 V17:V43">
    <cfRule type="cellIs" dxfId="13" priority="19" stopIfTrue="1" operator="equal">
      <formula>D17+F17-100</formula>
    </cfRule>
  </conditionalFormatting>
  <conditionalFormatting sqref="N43">
    <cfRule type="cellIs" dxfId="12" priority="18" stopIfTrue="1" operator="equal">
      <formula>L43+N43-100</formula>
    </cfRule>
  </conditionalFormatting>
  <conditionalFormatting sqref="L43">
    <cfRule type="cellIs" dxfId="11" priority="17" stopIfTrue="1" operator="equal">
      <formula>J43+L43-100</formula>
    </cfRule>
  </conditionalFormatting>
  <conditionalFormatting sqref="J43">
    <cfRule type="cellIs" dxfId="10" priority="16" stopIfTrue="1" operator="equal">
      <formula>H43+J43-100</formula>
    </cfRule>
  </conditionalFormatting>
  <conditionalFormatting sqref="H43">
    <cfRule type="cellIs" dxfId="9" priority="15" stopIfTrue="1" operator="equal">
      <formula>F43+H43-100</formula>
    </cfRule>
  </conditionalFormatting>
  <conditionalFormatting sqref="F18:F43 H18:H43 J18:J43 L18:L43 N18:N43 P18:P43 V17:W43 R17:R43 T17:T43">
    <cfRule type="cellIs" dxfId="8" priority="8" operator="equal">
      <formula>0</formula>
    </cfRule>
  </conditionalFormatting>
  <conditionalFormatting sqref="W17:W43">
    <cfRule type="cellIs" dxfId="7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E22" sqref="E22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7"/>
      <c r="B1" s="47"/>
      <c r="C1" s="47"/>
      <c r="D1" s="47"/>
      <c r="E1" s="47"/>
    </row>
    <row r="2" spans="1:5" x14ac:dyDescent="0.25">
      <c r="A2" s="47"/>
      <c r="B2" s="47"/>
      <c r="C2" s="47"/>
      <c r="D2" s="47"/>
      <c r="E2" s="47"/>
    </row>
    <row r="3" spans="1:5" x14ac:dyDescent="0.25">
      <c r="A3" s="47"/>
      <c r="B3" s="47"/>
      <c r="C3" s="47"/>
      <c r="D3" s="47"/>
      <c r="E3" s="47"/>
    </row>
    <row r="4" spans="1:5" x14ac:dyDescent="0.25">
      <c r="A4" s="47"/>
      <c r="B4" s="47"/>
      <c r="C4" s="47"/>
      <c r="D4" s="47"/>
      <c r="E4" s="47"/>
    </row>
    <row r="5" spans="1:5" x14ac:dyDescent="0.25">
      <c r="A5" s="47"/>
      <c r="B5" s="47"/>
      <c r="C5" s="47"/>
      <c r="D5" s="47"/>
      <c r="E5" s="47"/>
    </row>
    <row r="6" spans="1:5" x14ac:dyDescent="0.25">
      <c r="A6" s="47"/>
      <c r="B6" s="47"/>
      <c r="C6" s="47"/>
      <c r="D6" s="47"/>
      <c r="E6" s="47"/>
    </row>
    <row r="7" spans="1:5" x14ac:dyDescent="0.25">
      <c r="A7" s="47"/>
      <c r="B7" s="47"/>
      <c r="C7" s="47"/>
      <c r="D7" s="47"/>
      <c r="E7" s="47"/>
    </row>
    <row r="8" spans="1:5" x14ac:dyDescent="0.25">
      <c r="A8" s="169" t="s">
        <v>61</v>
      </c>
      <c r="B8" s="169"/>
      <c r="C8" s="169"/>
      <c r="D8" s="47"/>
      <c r="E8" s="90" t="s">
        <v>62</v>
      </c>
    </row>
    <row r="9" spans="1:5" x14ac:dyDescent="0.25">
      <c r="A9" s="47"/>
      <c r="B9" s="91"/>
      <c r="C9" s="91"/>
      <c r="D9" s="91"/>
      <c r="E9" s="92" t="s">
        <v>63</v>
      </c>
    </row>
    <row r="10" spans="1:5" x14ac:dyDescent="0.25">
      <c r="A10" s="47"/>
      <c r="B10" s="47"/>
      <c r="C10" s="47"/>
      <c r="D10" s="47"/>
      <c r="E10" s="47"/>
    </row>
    <row r="11" spans="1:5" x14ac:dyDescent="0.25">
      <c r="A11" s="93" t="s">
        <v>32</v>
      </c>
      <c r="B11" s="93" t="s">
        <v>84</v>
      </c>
      <c r="C11" s="190" t="s">
        <v>33</v>
      </c>
      <c r="D11" s="191"/>
      <c r="E11" s="192"/>
    </row>
    <row r="12" spans="1:5" x14ac:dyDescent="0.25">
      <c r="A12" s="39"/>
      <c r="B12" s="39"/>
      <c r="C12" s="193" t="str">
        <f>Import.Município</f>
        <v>CORONEL VIVIDA - PR</v>
      </c>
      <c r="D12" s="194"/>
      <c r="E12" s="195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4" t="s">
        <v>34</v>
      </c>
      <c r="B14" s="182" t="str">
        <f>ORÇAMENTO!A7</f>
        <v>OBJETO: PADRÃO ELÉTRICO ESCOLA DE VISTA ALEGRE</v>
      </c>
      <c r="C14" s="184" t="str">
        <f>ORÇAMENTO!A8</f>
        <v>LOCALIZAÇÃO: RUA MINAS GERAIS - DISTRITO DE VISTA ALEGRE - CORONEL VIVIDA - PARANÁ</v>
      </c>
      <c r="D14" s="185"/>
      <c r="E14" s="186"/>
    </row>
    <row r="15" spans="1:5" ht="25.5" customHeight="1" x14ac:dyDescent="0.25">
      <c r="A15" s="43" t="s">
        <v>64</v>
      </c>
      <c r="B15" s="183"/>
      <c r="C15" s="187"/>
      <c r="D15" s="188"/>
      <c r="E15" s="189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196" t="s">
        <v>229</v>
      </c>
      <c r="B17" s="197"/>
      <c r="C17" s="197"/>
      <c r="D17" s="197"/>
      <c r="E17" s="197"/>
      <c r="F17" s="197"/>
      <c r="G17" s="197"/>
      <c r="H17" s="197"/>
      <c r="I17" s="197"/>
      <c r="J17" s="198"/>
    </row>
    <row r="18" spans="1:12" x14ac:dyDescent="0.25">
      <c r="A18" s="199" t="s">
        <v>230</v>
      </c>
      <c r="B18" s="200"/>
      <c r="C18" s="200"/>
      <c r="D18" s="200"/>
      <c r="E18" s="200"/>
    </row>
    <row r="19" spans="1:12" x14ac:dyDescent="0.25">
      <c r="A19" s="47"/>
      <c r="B19" s="47"/>
      <c r="C19" s="47"/>
      <c r="D19" s="47"/>
      <c r="E19" s="47"/>
    </row>
    <row r="20" spans="1:12" ht="15.75" thickBot="1" x14ac:dyDescent="0.3">
      <c r="A20" s="48" t="s">
        <v>35</v>
      </c>
      <c r="B20" s="49"/>
      <c r="C20" s="49"/>
      <c r="D20" s="50" t="s">
        <v>36</v>
      </c>
      <c r="E20" s="50" t="s">
        <v>37</v>
      </c>
    </row>
    <row r="21" spans="1:12" ht="15" customHeight="1" thickBot="1" x14ac:dyDescent="0.3">
      <c r="A21" s="51" t="s">
        <v>38</v>
      </c>
      <c r="B21" s="52"/>
      <c r="C21" s="52"/>
      <c r="D21" s="53" t="s">
        <v>39</v>
      </c>
      <c r="E21" s="54">
        <v>4.1799999999999997E-2</v>
      </c>
      <c r="H21" s="179" t="s">
        <v>69</v>
      </c>
      <c r="I21" s="180"/>
      <c r="J21" s="180"/>
      <c r="K21" s="181"/>
    </row>
    <row r="22" spans="1:12" ht="15.75" x14ac:dyDescent="0.25">
      <c r="A22" s="55" t="s">
        <v>40</v>
      </c>
      <c r="B22" s="56"/>
      <c r="C22" s="56"/>
      <c r="D22" s="57" t="s">
        <v>41</v>
      </c>
      <c r="E22" s="58">
        <v>8.0000000000000002E-3</v>
      </c>
      <c r="H22" s="120" t="s">
        <v>70</v>
      </c>
      <c r="I22" s="121" t="s">
        <v>71</v>
      </c>
      <c r="J22" s="121" t="s">
        <v>72</v>
      </c>
      <c r="K22" s="122" t="s">
        <v>73</v>
      </c>
    </row>
    <row r="23" spans="1:12" ht="15.75" x14ac:dyDescent="0.25">
      <c r="A23" s="55" t="s">
        <v>42</v>
      </c>
      <c r="B23" s="56"/>
      <c r="C23" s="56"/>
      <c r="D23" s="57" t="s">
        <v>43</v>
      </c>
      <c r="E23" s="58">
        <v>0.01</v>
      </c>
      <c r="H23" s="113" t="s">
        <v>74</v>
      </c>
      <c r="I23" s="107">
        <v>0.03</v>
      </c>
      <c r="J23" s="108">
        <v>0.04</v>
      </c>
      <c r="K23" s="114">
        <v>5.5E-2</v>
      </c>
    </row>
    <row r="24" spans="1:12" ht="15.75" x14ac:dyDescent="0.25">
      <c r="A24" s="55" t="s">
        <v>44</v>
      </c>
      <c r="B24" s="56"/>
      <c r="C24" s="56"/>
      <c r="D24" s="57" t="s">
        <v>45</v>
      </c>
      <c r="E24" s="58">
        <v>1.2200000000000001E-2</v>
      </c>
      <c r="H24" s="113" t="s">
        <v>75</v>
      </c>
      <c r="I24" s="109">
        <v>8.0000000000000002E-3</v>
      </c>
      <c r="J24" s="110">
        <v>8.0000000000000002E-3</v>
      </c>
      <c r="K24" s="115">
        <v>0.01</v>
      </c>
    </row>
    <row r="25" spans="1:12" ht="15.75" x14ac:dyDescent="0.25">
      <c r="A25" s="59" t="s">
        <v>46</v>
      </c>
      <c r="B25" s="60"/>
      <c r="C25" s="60"/>
      <c r="D25" s="57" t="s">
        <v>47</v>
      </c>
      <c r="E25" s="61">
        <v>7.6700000000000004E-2</v>
      </c>
      <c r="H25" s="113" t="s">
        <v>76</v>
      </c>
      <c r="I25" s="109">
        <v>9.7000000000000003E-3</v>
      </c>
      <c r="J25" s="110">
        <v>1.2699999999999999E-2</v>
      </c>
      <c r="K25" s="115">
        <v>1.2699999999999999E-2</v>
      </c>
    </row>
    <row r="26" spans="1:12" ht="15.75" x14ac:dyDescent="0.25">
      <c r="A26" s="59" t="s">
        <v>48</v>
      </c>
      <c r="B26" s="62" t="s">
        <v>49</v>
      </c>
      <c r="C26" s="63"/>
      <c r="D26" s="64" t="s">
        <v>50</v>
      </c>
      <c r="E26" s="61">
        <v>6.4999999999999997E-3</v>
      </c>
      <c r="H26" s="113" t="s">
        <v>77</v>
      </c>
      <c r="I26" s="109">
        <v>5.8999999999999999E-3</v>
      </c>
      <c r="J26" s="110">
        <v>1.23E-2</v>
      </c>
      <c r="K26" s="115">
        <v>1.3899999999999999E-2</v>
      </c>
    </row>
    <row r="27" spans="1:12" ht="16.5" thickBot="1" x14ac:dyDescent="0.3">
      <c r="A27" s="65"/>
      <c r="B27" s="62" t="s">
        <v>51</v>
      </c>
      <c r="C27" s="63"/>
      <c r="D27" s="64"/>
      <c r="E27" s="61">
        <v>0.03</v>
      </c>
      <c r="H27" s="113" t="s">
        <v>78</v>
      </c>
      <c r="I27" s="111">
        <v>6.1600000000000002E-2</v>
      </c>
      <c r="J27" s="112">
        <v>7.3999999999999996E-2</v>
      </c>
      <c r="K27" s="116">
        <v>8.9599999999999999E-2</v>
      </c>
    </row>
    <row r="28" spans="1:12" ht="15.75" x14ac:dyDescent="0.25">
      <c r="A28" s="65"/>
      <c r="B28" s="62" t="s">
        <v>52</v>
      </c>
      <c r="C28" s="63"/>
      <c r="D28" s="64"/>
      <c r="E28" s="66">
        <f>IF(A18=" - Fornecimento de Materiais e Equipamentos (Aquisição direta)",0,ROUND(E37*D38,4))</f>
        <v>0.03</v>
      </c>
      <c r="H28" s="170" t="s">
        <v>80</v>
      </c>
      <c r="I28" s="171"/>
      <c r="J28" s="171"/>
      <c r="K28" s="172"/>
      <c r="L28" s="117">
        <v>3.6499999999999998E-2</v>
      </c>
    </row>
    <row r="29" spans="1:12" ht="15.75" x14ac:dyDescent="0.25">
      <c r="A29" s="65"/>
      <c r="B29" s="67" t="s">
        <v>53</v>
      </c>
      <c r="C29" s="69"/>
      <c r="D29" s="64"/>
      <c r="E29" s="70">
        <f>IF([1]Dados!$G$28="SELECIONAR","Ver DADOS",IF(A18=" - Fornecimento de Materiais e Equipamentos (Aquisição direta)",0,IF([1]Dados!$G$28="não desonerado",0%,4.5%)))</f>
        <v>4.4999999999999998E-2</v>
      </c>
      <c r="H29" s="173" t="s">
        <v>81</v>
      </c>
      <c r="I29" s="174"/>
      <c r="J29" s="174"/>
      <c r="K29" s="175"/>
      <c r="L29" s="118">
        <v>0.03</v>
      </c>
    </row>
    <row r="30" spans="1:12" ht="16.5" thickBot="1" x14ac:dyDescent="0.3">
      <c r="A30" s="71" t="s">
        <v>54</v>
      </c>
      <c r="B30" s="71"/>
      <c r="C30" s="71"/>
      <c r="D30" s="71"/>
      <c r="E30" s="72">
        <f>IF(A18=" - Fornecimento de Materiais e Equipamentos (Aquisição direta)",0,ROUND((((1+SUM(E$21:E$23))*(1+E$24)*(1+E$25))/(1-SUM(E$26:E$28)))-1,4))</f>
        <v>0.23730000000000001</v>
      </c>
      <c r="H30" s="176" t="s">
        <v>79</v>
      </c>
      <c r="I30" s="177"/>
      <c r="J30" s="177"/>
      <c r="K30" s="178"/>
      <c r="L30" s="119">
        <v>4.4999999999999998E-2</v>
      </c>
    </row>
    <row r="31" spans="1:12" x14ac:dyDescent="0.25">
      <c r="A31" s="73" t="s">
        <v>55</v>
      </c>
      <c r="B31" s="74"/>
      <c r="C31" s="74"/>
      <c r="D31" s="74"/>
      <c r="E31" s="75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47"/>
      <c r="B32" s="47"/>
      <c r="C32" s="47"/>
      <c r="D32" s="47"/>
      <c r="E32" s="47"/>
    </row>
    <row r="33" spans="1:5" x14ac:dyDescent="0.25">
      <c r="A33" s="47" t="s">
        <v>56</v>
      </c>
      <c r="B33" s="47"/>
      <c r="C33" s="47"/>
      <c r="D33" s="47"/>
      <c r="E33" s="47"/>
    </row>
    <row r="34" spans="1:5" x14ac:dyDescent="0.25">
      <c r="A34" s="47"/>
      <c r="B34" s="47"/>
      <c r="C34" s="47"/>
      <c r="D34" s="47"/>
      <c r="E34" s="47"/>
    </row>
    <row r="35" spans="1:5" x14ac:dyDescent="0.25">
      <c r="A35" s="164" t="str">
        <f>IF(AND(A18=" - Fornecimento de Materiais e Equipamentos (Aquisição direta)",E$31=0),"",IF(OR($AI$10&lt;$AK$10,$AI$10&gt;$AL$10)=TRUE(),$AK$21,""))</f>
        <v/>
      </c>
      <c r="B35" s="164"/>
      <c r="C35" s="164"/>
      <c r="D35" s="164"/>
      <c r="E35" s="164"/>
    </row>
    <row r="36" spans="1:5" x14ac:dyDescent="0.25">
      <c r="A36" s="76"/>
      <c r="B36" s="76"/>
      <c r="C36" s="76"/>
      <c r="D36" s="76"/>
      <c r="E36" s="76"/>
    </row>
    <row r="37" spans="1:5" ht="15.75" customHeight="1" x14ac:dyDescent="0.25">
      <c r="A37" s="165" t="s">
        <v>57</v>
      </c>
      <c r="B37" s="166"/>
      <c r="C37" s="166"/>
      <c r="D37" s="166"/>
      <c r="E37" s="77">
        <v>0.6</v>
      </c>
    </row>
    <row r="38" spans="1:5" x14ac:dyDescent="0.25">
      <c r="A38" s="165" t="s">
        <v>58</v>
      </c>
      <c r="B38" s="166"/>
      <c r="C38" s="166"/>
      <c r="D38" s="77">
        <v>0.05</v>
      </c>
      <c r="E38" s="76"/>
    </row>
    <row r="39" spans="1:5" x14ac:dyDescent="0.25">
      <c r="A39" s="78"/>
      <c r="B39" s="79"/>
      <c r="C39" s="79"/>
      <c r="D39" s="80"/>
      <c r="E39" s="81"/>
    </row>
    <row r="40" spans="1:5" x14ac:dyDescent="0.25">
      <c r="A40" s="167" t="s">
        <v>59</v>
      </c>
      <c r="B40" s="168"/>
      <c r="C40" s="168"/>
      <c r="D40" s="168"/>
      <c r="E40" s="168"/>
    </row>
    <row r="43" spans="1:5" x14ac:dyDescent="0.25">
      <c r="A43" s="82"/>
      <c r="B43" s="83"/>
      <c r="C43" s="84"/>
      <c r="D43" s="84"/>
      <c r="E43" s="84"/>
    </row>
    <row r="44" spans="1:5" x14ac:dyDescent="0.25">
      <c r="A44" s="68" t="s">
        <v>68</v>
      </c>
      <c r="B44" s="68"/>
      <c r="C44" s="60"/>
      <c r="D44" s="47"/>
      <c r="E44" s="47"/>
    </row>
    <row r="45" spans="1:5" x14ac:dyDescent="0.25">
      <c r="A45" s="163" t="s">
        <v>65</v>
      </c>
      <c r="B45" s="163"/>
      <c r="C45" s="163"/>
      <c r="D45" s="85" t="s">
        <v>60</v>
      </c>
      <c r="E45" s="86" t="s">
        <v>83</v>
      </c>
    </row>
    <row r="46" spans="1:5" x14ac:dyDescent="0.25">
      <c r="A46" s="163" t="s">
        <v>82</v>
      </c>
      <c r="B46" s="163"/>
      <c r="C46" s="163"/>
      <c r="D46" s="87"/>
      <c r="E46" s="87"/>
    </row>
    <row r="47" spans="1:5" x14ac:dyDescent="0.25">
      <c r="A47" s="87"/>
      <c r="B47" s="88"/>
      <c r="C47" s="89"/>
      <c r="D47" s="87"/>
      <c r="E47" s="87"/>
    </row>
  </sheetData>
  <sheetProtection password="EE6F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17:J17"/>
    <mergeCell ref="A45:C45"/>
    <mergeCell ref="A46:C46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ErrorMessage="1" sqref="A18:J18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2019-06-12T17:29:23Z</cp:lastPrinted>
  <dcterms:created xsi:type="dcterms:W3CDTF">2013-05-17T17:26:46Z</dcterms:created>
  <dcterms:modified xsi:type="dcterms:W3CDTF">2021-03-12T12:44:13Z</dcterms:modified>
</cp:coreProperties>
</file>